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DMINISTRATIVO\HOTELARIA\TRS\TR LIMPEZA HOSPITALAR\PLANEJAMENTO E TR\MODELO DE PROPOSTA\"/>
    </mc:Choice>
  </mc:AlternateContent>
  <bookViews>
    <workbookView xWindow="0" yWindow="0" windowWidth="28800" windowHeight="12300" tabRatio="980" activeTab="6"/>
  </bookViews>
  <sheets>
    <sheet name="RESUMO" sheetId="13" r:id="rId1"/>
    <sheet name="PROD HUWC" sheetId="11" r:id="rId2"/>
    <sheet name="PROD MEAC" sheetId="12" r:id="rId3"/>
    <sheet name="EQUIPAMENTOS" sheetId="16" r:id="rId4"/>
    <sheet name="EPIS" sheetId="15" r:id="rId5"/>
    <sheet name="UNIFORMES" sheetId="17" r:id="rId6"/>
    <sheet name="MATERIAIS_INSUMOS" sheetId="14" r:id="rId7"/>
    <sheet name="EXEMPLO SERVENTE" sheetId="3"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2" i="14" l="1"/>
  <c r="E98" i="14"/>
  <c r="G6" i="16" l="1"/>
  <c r="C39" i="3" l="1"/>
  <c r="C44" i="3" s="1"/>
  <c r="F21" i="15"/>
  <c r="C52" i="3" l="1"/>
  <c r="C53" i="3"/>
  <c r="G26" i="16"/>
  <c r="G25" i="16"/>
  <c r="G24" i="16"/>
  <c r="G23" i="16"/>
  <c r="G22" i="16"/>
  <c r="G21" i="16"/>
  <c r="G20" i="16"/>
  <c r="G19" i="16"/>
  <c r="G18" i="16"/>
  <c r="G17" i="16"/>
  <c r="G16" i="16"/>
  <c r="G15" i="16"/>
  <c r="G14" i="16"/>
  <c r="G13" i="16"/>
  <c r="G12" i="16"/>
  <c r="G11" i="16"/>
  <c r="G10" i="16"/>
  <c r="G9" i="16"/>
  <c r="G8" i="16"/>
  <c r="G7" i="16"/>
  <c r="F20" i="15"/>
  <c r="F19" i="15"/>
  <c r="F18" i="15"/>
  <c r="F17" i="15"/>
  <c r="F16" i="15"/>
  <c r="F15" i="15"/>
  <c r="F14" i="15"/>
  <c r="F13" i="15"/>
  <c r="F12" i="15"/>
  <c r="F11" i="15"/>
  <c r="F10" i="15"/>
  <c r="F9" i="15"/>
  <c r="F8" i="15"/>
  <c r="F7" i="15"/>
  <c r="F6" i="15"/>
  <c r="F5" i="15"/>
  <c r="E18" i="17"/>
  <c r="E17" i="17"/>
  <c r="E16" i="17"/>
  <c r="E15" i="17"/>
  <c r="E14" i="17"/>
  <c r="E19" i="17"/>
  <c r="E30" i="17"/>
  <c r="E29" i="17"/>
  <c r="E28" i="17"/>
  <c r="E27" i="17"/>
  <c r="E26" i="17"/>
  <c r="E20" i="17"/>
  <c r="E8" i="17"/>
  <c r="E7" i="17"/>
  <c r="E6" i="17"/>
  <c r="E5" i="17"/>
  <c r="E4" i="17"/>
  <c r="F28" i="16" l="1"/>
  <c r="E21" i="17"/>
  <c r="E22" i="17" s="1"/>
  <c r="E9" i="17"/>
  <c r="E10" i="17" s="1"/>
  <c r="F22" i="15"/>
  <c r="E31" i="17"/>
  <c r="E32" i="17" s="1"/>
  <c r="G83" i="14"/>
  <c r="H83" i="14"/>
  <c r="G32" i="16" l="1"/>
  <c r="G31" i="16"/>
  <c r="G33" i="16" s="1"/>
  <c r="G35" i="16" s="1"/>
  <c r="F23" i="15"/>
  <c r="F25" i="15" s="1"/>
  <c r="C25" i="11" l="1"/>
  <c r="C24" i="11"/>
  <c r="G7" i="14" l="1"/>
  <c r="G89" i="14" l="1"/>
  <c r="H89" i="14"/>
  <c r="G90" i="14"/>
  <c r="H90" i="14"/>
  <c r="G91" i="14"/>
  <c r="H91" i="14"/>
  <c r="C158" i="3" l="1"/>
  <c r="H4" i="14" l="1"/>
  <c r="C13" i="12" l="1"/>
  <c r="C12" i="12"/>
  <c r="C7" i="12"/>
  <c r="C6" i="12"/>
  <c r="G5" i="14" l="1"/>
  <c r="H5" i="14"/>
  <c r="G6" i="14"/>
  <c r="H6" i="14"/>
  <c r="H7" i="14"/>
  <c r="G8" i="14"/>
  <c r="H8" i="14"/>
  <c r="G9" i="14"/>
  <c r="H9" i="14"/>
  <c r="G10" i="14"/>
  <c r="H10" i="14"/>
  <c r="G11" i="14"/>
  <c r="H11" i="14"/>
  <c r="G12" i="14"/>
  <c r="H12" i="14"/>
  <c r="G13" i="14"/>
  <c r="H13" i="14"/>
  <c r="G14" i="14"/>
  <c r="H14" i="14"/>
  <c r="G15" i="14"/>
  <c r="H15" i="14"/>
  <c r="G16" i="14"/>
  <c r="H16" i="14"/>
  <c r="G17" i="14"/>
  <c r="H17" i="14"/>
  <c r="G18" i="14"/>
  <c r="H18" i="14"/>
  <c r="G19" i="14"/>
  <c r="H19" i="14"/>
  <c r="G20" i="14"/>
  <c r="H20" i="14"/>
  <c r="G21" i="14"/>
  <c r="H21" i="14"/>
  <c r="G22" i="14"/>
  <c r="H22" i="14"/>
  <c r="G23" i="14"/>
  <c r="H23" i="14"/>
  <c r="G24" i="14"/>
  <c r="H24" i="14"/>
  <c r="G25" i="14"/>
  <c r="H25" i="14"/>
  <c r="G26" i="14"/>
  <c r="H26" i="14"/>
  <c r="G27" i="14"/>
  <c r="H27" i="14"/>
  <c r="G28" i="14"/>
  <c r="H28" i="14"/>
  <c r="G29" i="14"/>
  <c r="H29" i="14"/>
  <c r="G30" i="14"/>
  <c r="H30" i="14"/>
  <c r="G31" i="14"/>
  <c r="H31" i="14"/>
  <c r="G32" i="14"/>
  <c r="H32" i="14"/>
  <c r="G33" i="14"/>
  <c r="H33" i="14"/>
  <c r="G34" i="14"/>
  <c r="H34" i="14"/>
  <c r="G35" i="14"/>
  <c r="H35" i="14"/>
  <c r="G36" i="14"/>
  <c r="H36" i="14"/>
  <c r="G37" i="14"/>
  <c r="H37" i="14"/>
  <c r="G38" i="14"/>
  <c r="H38" i="14"/>
  <c r="G39" i="14"/>
  <c r="H39" i="14"/>
  <c r="G40" i="14"/>
  <c r="H40" i="14"/>
  <c r="G41" i="14"/>
  <c r="H41" i="14"/>
  <c r="G42" i="14"/>
  <c r="H42" i="14"/>
  <c r="G43" i="14"/>
  <c r="H43" i="14"/>
  <c r="G44" i="14"/>
  <c r="H44" i="14"/>
  <c r="G45" i="14"/>
  <c r="H45" i="14"/>
  <c r="G46" i="14"/>
  <c r="H46" i="14"/>
  <c r="G47" i="14"/>
  <c r="H47" i="14"/>
  <c r="G48" i="14"/>
  <c r="H48" i="14"/>
  <c r="G49" i="14"/>
  <c r="H49" i="14"/>
  <c r="G50" i="14"/>
  <c r="H50" i="14"/>
  <c r="G51" i="14"/>
  <c r="H51" i="14"/>
  <c r="G52" i="14"/>
  <c r="H52" i="14"/>
  <c r="G53" i="14"/>
  <c r="H53" i="14"/>
  <c r="G54" i="14"/>
  <c r="H54" i="14"/>
  <c r="G55" i="14"/>
  <c r="H55" i="14"/>
  <c r="G56" i="14"/>
  <c r="H56" i="14"/>
  <c r="G57" i="14"/>
  <c r="H57" i="14"/>
  <c r="G58" i="14"/>
  <c r="H58" i="14"/>
  <c r="G59" i="14"/>
  <c r="H59" i="14"/>
  <c r="G60" i="14"/>
  <c r="H60" i="14"/>
  <c r="G61" i="14"/>
  <c r="H61" i="14"/>
  <c r="G62" i="14"/>
  <c r="H62" i="14"/>
  <c r="G63" i="14"/>
  <c r="H63" i="14"/>
  <c r="G64" i="14"/>
  <c r="H64" i="14"/>
  <c r="G65" i="14"/>
  <c r="H65" i="14"/>
  <c r="G66" i="14"/>
  <c r="H66" i="14"/>
  <c r="G67" i="14"/>
  <c r="H67" i="14"/>
  <c r="G68" i="14"/>
  <c r="H68" i="14"/>
  <c r="G69" i="14"/>
  <c r="H69" i="14"/>
  <c r="G70" i="14"/>
  <c r="H70" i="14"/>
  <c r="G71" i="14"/>
  <c r="H71" i="14"/>
  <c r="G72" i="14"/>
  <c r="H72" i="14"/>
  <c r="G73" i="14"/>
  <c r="H73" i="14"/>
  <c r="G74" i="14"/>
  <c r="H74" i="14"/>
  <c r="G75" i="14"/>
  <c r="H75" i="14"/>
  <c r="G76" i="14"/>
  <c r="H76" i="14"/>
  <c r="G77" i="14"/>
  <c r="H77" i="14"/>
  <c r="G78" i="14"/>
  <c r="H78" i="14"/>
  <c r="G79" i="14"/>
  <c r="H79" i="14"/>
  <c r="G80" i="14"/>
  <c r="H80" i="14"/>
  <c r="G81" i="14"/>
  <c r="H81" i="14"/>
  <c r="G82" i="14"/>
  <c r="H82" i="14"/>
  <c r="G84" i="14"/>
  <c r="H84" i="14"/>
  <c r="G85" i="14"/>
  <c r="H85" i="14"/>
  <c r="G86" i="14"/>
  <c r="H86" i="14"/>
  <c r="G87" i="14"/>
  <c r="H87" i="14"/>
  <c r="G88" i="14"/>
  <c r="H88" i="14"/>
  <c r="G4" i="14"/>
  <c r="H93" i="14" l="1"/>
  <c r="G93" i="14"/>
  <c r="H94" i="14" l="1"/>
  <c r="H96" i="14"/>
  <c r="G94" i="14"/>
  <c r="H95" i="14"/>
  <c r="G95" i="14"/>
  <c r="G96" i="14" l="1"/>
  <c r="G97" i="14"/>
  <c r="G98" i="14" s="1"/>
  <c r="D27" i="13" s="1"/>
  <c r="H97" i="14"/>
  <c r="H98" i="14" s="1"/>
  <c r="D41" i="13" s="1"/>
  <c r="C7" i="11"/>
  <c r="C6" i="11"/>
  <c r="C33" i="12"/>
  <c r="C28" i="12"/>
  <c r="C23" i="12"/>
  <c r="C18" i="12"/>
  <c r="C45" i="11"/>
  <c r="C40" i="11"/>
  <c r="C35" i="11"/>
  <c r="C30" i="11"/>
  <c r="C19" i="11"/>
  <c r="C18" i="11"/>
  <c r="C13" i="11"/>
  <c r="C12" i="11"/>
  <c r="C135" i="3" l="1"/>
  <c r="C70" i="3" l="1"/>
  <c r="C146" i="3" l="1"/>
  <c r="C169" i="3" s="1"/>
  <c r="C165" i="3" l="1"/>
  <c r="C84" i="3" l="1"/>
  <c r="C93" i="3" s="1"/>
  <c r="C54" i="3" l="1"/>
  <c r="D67" i="3" l="1"/>
  <c r="D68" i="3"/>
  <c r="D65" i="3"/>
  <c r="D69" i="3"/>
  <c r="D66" i="3"/>
  <c r="D64" i="3"/>
  <c r="D62" i="3"/>
  <c r="D63" i="3"/>
  <c r="D70" i="3" l="1"/>
  <c r="C91" i="3"/>
  <c r="C92" i="3" l="1"/>
  <c r="C94" i="3" l="1"/>
  <c r="C166" i="3" s="1"/>
  <c r="C106" i="3" l="1"/>
  <c r="C167" i="3" s="1"/>
  <c r="G24" i="11"/>
  <c r="G18" i="11" l="1"/>
  <c r="G23" i="12" l="1"/>
  <c r="G24" i="12" s="1"/>
  <c r="B37" i="13" s="1"/>
  <c r="G35" i="11"/>
  <c r="G36" i="11" s="1"/>
  <c r="D24" i="13" s="1"/>
  <c r="G30" i="11"/>
  <c r="G31" i="11" s="1"/>
  <c r="G6" i="11"/>
  <c r="G6" i="12"/>
  <c r="D22" i="13" l="1"/>
  <c r="G22" i="13"/>
  <c r="H22" i="13" s="1"/>
  <c r="D37" i="13"/>
  <c r="H37" i="13"/>
  <c r="G12" i="12"/>
  <c r="G12" i="11"/>
  <c r="G18" i="12"/>
  <c r="G19" i="12" s="1"/>
  <c r="B36" i="13" s="1"/>
  <c r="D36" i="13" s="1"/>
  <c r="G25" i="11"/>
  <c r="G26" i="11" s="1"/>
  <c r="G19" i="11"/>
  <c r="G20" i="11" s="1"/>
  <c r="D21" i="13" l="1"/>
  <c r="G21" i="13"/>
  <c r="H21" i="13" s="1"/>
  <c r="D20" i="13"/>
  <c r="G20" i="13"/>
  <c r="H20" i="13" s="1"/>
  <c r="C134" i="3"/>
  <c r="C136" i="3" s="1"/>
  <c r="C168" i="3" s="1"/>
  <c r="C170" i="3" s="1"/>
  <c r="G33" i="12" l="1"/>
  <c r="G34" i="12" s="1"/>
  <c r="B39" i="13" s="1"/>
  <c r="D39" i="13" s="1"/>
  <c r="G13" i="12"/>
  <c r="G14" i="12" s="1"/>
  <c r="B35" i="13" s="1"/>
  <c r="G45" i="11"/>
  <c r="G46" i="11" s="1"/>
  <c r="D25" i="13" s="1"/>
  <c r="G13" i="11"/>
  <c r="G14" i="11" s="1"/>
  <c r="D35" i="13" l="1"/>
  <c r="H35" i="13"/>
  <c r="D19" i="13"/>
  <c r="G19" i="13"/>
  <c r="H19" i="13" s="1"/>
  <c r="G7" i="11"/>
  <c r="G8" i="11" s="1"/>
  <c r="D18" i="13" s="1"/>
  <c r="G7" i="12"/>
  <c r="G8" i="12" s="1"/>
  <c r="B34" i="13" s="1"/>
  <c r="G28" i="12"/>
  <c r="G29" i="12" s="1"/>
  <c r="B38" i="13" s="1"/>
  <c r="D38" i="13" s="1"/>
  <c r="G40" i="11"/>
  <c r="G41" i="11" s="1"/>
  <c r="D23" i="13" s="1"/>
  <c r="D158" i="3"/>
  <c r="C171" i="3" s="1"/>
  <c r="C172" i="3" s="1"/>
  <c r="D34" i="13" l="1"/>
  <c r="D40" i="13" s="1"/>
  <c r="H34" i="13"/>
  <c r="D26" i="13"/>
  <c r="D28" i="13" s="1"/>
  <c r="D29" i="13" s="1"/>
  <c r="D42" i="13" l="1"/>
  <c r="D43" i="13" l="1"/>
  <c r="B46" i="13" s="1"/>
</calcChain>
</file>

<file path=xl/sharedStrings.xml><?xml version="1.0" encoding="utf-8"?>
<sst xmlns="http://schemas.openxmlformats.org/spreadsheetml/2006/main" count="773" uniqueCount="488">
  <si>
    <t>Valor</t>
  </si>
  <si>
    <t>Adicional Noturno</t>
  </si>
  <si>
    <t>Total</t>
  </si>
  <si>
    <t>SEBRAE</t>
  </si>
  <si>
    <t>INCRA</t>
  </si>
  <si>
    <t>FGTS</t>
  </si>
  <si>
    <t>TOTAL</t>
  </si>
  <si>
    <t>Vr. Unitário</t>
  </si>
  <si>
    <t>Insumos Diversos</t>
  </si>
  <si>
    <t>Custos Indiretos, Tributos e Lucro</t>
  </si>
  <si>
    <t>INFORMAÇÃO DE PERCENTUAIS ESTIMADOS DE CITL</t>
  </si>
  <si>
    <t>Custos Indiretos</t>
  </si>
  <si>
    <t>Tributos</t>
  </si>
  <si>
    <t>Lucro</t>
  </si>
  <si>
    <t>Item</t>
  </si>
  <si>
    <t>Camisa</t>
  </si>
  <si>
    <t>Descrição</t>
  </si>
  <si>
    <t>Módulo 1 - Composição da Remuneração</t>
  </si>
  <si>
    <t>Composição da Remuneração</t>
  </si>
  <si>
    <t>Valor (R$)</t>
  </si>
  <si>
    <t>A</t>
  </si>
  <si>
    <t>B</t>
  </si>
  <si>
    <t>Adicional de Periculosidade</t>
  </si>
  <si>
    <t>C</t>
  </si>
  <si>
    <t>D</t>
  </si>
  <si>
    <t>E</t>
  </si>
  <si>
    <t>Adicional de Hora Noturna Reduzida</t>
  </si>
  <si>
    <t>F</t>
  </si>
  <si>
    <t>G</t>
  </si>
  <si>
    <t>Outros (especificar)</t>
  </si>
  <si>
    <t>Módulo 2 - Encargos e Benefícios Anuais, Mensais e Diários</t>
  </si>
  <si>
    <t>Submódulo 2.1 - 13º (décimo terceiro) Salário, Férias e Adicional de Férias</t>
  </si>
  <si>
    <t>2.1</t>
  </si>
  <si>
    <t>13º (décimo terceiro) Salário, Férias e Adicional de Férias</t>
  </si>
  <si>
    <t>Submódulo 2.2 - Encargos Previdenciários (GPS), Fundo de Garantia por Tempo de Serviço (FGTS) e outras contribuições.</t>
  </si>
  <si>
    <t>2.2</t>
  </si>
  <si>
    <t>GPS, FGTS e outras contribuições</t>
  </si>
  <si>
    <t>Percentual (%)</t>
  </si>
  <si>
    <t>INSS</t>
  </si>
  <si>
    <t>Salário Educação</t>
  </si>
  <si>
    <t>SESC ou SESI</t>
  </si>
  <si>
    <t>SENAI - SENAC</t>
  </si>
  <si>
    <t>H</t>
  </si>
  <si>
    <t xml:space="preserve">Total </t>
  </si>
  <si>
    <t>Submódulo 2.3 - Benefícios Mensais e Diários.</t>
  </si>
  <si>
    <t>2.3</t>
  </si>
  <si>
    <t>Benefícios Mensais e Diários</t>
  </si>
  <si>
    <t>Transporte</t>
  </si>
  <si>
    <t>Auxílio-Refeição/Alimentação</t>
  </si>
  <si>
    <t>Quadro-Resumo do Módulo 2 - Encargos e Benefícios anuais, mensais e diários</t>
  </si>
  <si>
    <t>Encargos e Benefícios Anuais, Mensais e Diários</t>
  </si>
  <si>
    <t>Módulo 3 - Provisão para Rescisão</t>
  </si>
  <si>
    <t>Provisão para Rescisão</t>
  </si>
  <si>
    <t>Aviso Prévio Indenizado</t>
  </si>
  <si>
    <t>Incidência do FGTS sobre o Aviso Prévio Indenizado</t>
  </si>
  <si>
    <t>Multa do FGTS e contribuição social sobre o Aviso Prévio Indenizado</t>
  </si>
  <si>
    <t>Aviso Prévio Trabalhado</t>
  </si>
  <si>
    <t>Multa do FGTS e contribuição social sobre o Aviso Prévio Trabalhado</t>
  </si>
  <si>
    <t>Módulo 4 - Custo de Reposição do Profissional Ausente</t>
  </si>
  <si>
    <t>4.1</t>
  </si>
  <si>
    <t>4.2</t>
  </si>
  <si>
    <t>Quadro-Resumo do Módulo 4 - Custo de Reposição do Profissional Ausente</t>
  </si>
  <si>
    <t>Custo de Reposição do Profissional Ausente</t>
  </si>
  <si>
    <t>Módulo 5 - Insumos Diversos</t>
  </si>
  <si>
    <t>Uniformes</t>
  </si>
  <si>
    <t>Módulo 6 - Custos Indiretos, Tributos e Lucro</t>
  </si>
  <si>
    <t>2. QUADRO-RESUMO DO CUSTO POR EMPREGADO</t>
  </si>
  <si>
    <t>Mão de obra vinculada à execução contratual (valor por empregado)</t>
  </si>
  <si>
    <t>Subtotal (A + B +C+ D+E)</t>
  </si>
  <si>
    <t>Módulo 6 – Custos Indiretos, Tributos e Lucro</t>
  </si>
  <si>
    <t xml:space="preserve">Valor Total por Empregado </t>
  </si>
  <si>
    <t>PLANILHA DE CUSTOS E FORMAÇÃO DE PREÇOS</t>
  </si>
  <si>
    <t>MODELO PARA A CONSOLIDAÇÃO E APRESENTAÇÃO DE PROPOSTAS</t>
  </si>
  <si>
    <t>Com ajustes após publicação da Lei n° 13.467, de 2017.</t>
  </si>
  <si>
    <t>-</t>
  </si>
  <si>
    <t>Valor Mensal</t>
  </si>
  <si>
    <t>Auxílio saúde</t>
  </si>
  <si>
    <t>Cesta básica</t>
  </si>
  <si>
    <t>Calça comprida</t>
  </si>
  <si>
    <t>Sapato de couro (par)</t>
  </si>
  <si>
    <t>Bota tipo sete léguas (par)</t>
  </si>
  <si>
    <t>Meia cano longo (par)</t>
  </si>
  <si>
    <t>Qte</t>
  </si>
  <si>
    <t xml:space="preserve">UNIFORMES SERVENTE DE LIMPEZA - COMPOSIÇÃO - VALOR ANUAL </t>
  </si>
  <si>
    <t xml:space="preserve">UNIFORMES SUPERVISOR DE SERVIÇO - COMPOSIÇÃO - VALOR ANUAL </t>
  </si>
  <si>
    <t xml:space="preserve">LUVA CANO LONGO PVC </t>
  </si>
  <si>
    <t>FITA DEMARCATÓRIA ZEBRADA AMARELA E PRETA 70MMX100M</t>
  </si>
  <si>
    <t>Auxílio creche</t>
  </si>
  <si>
    <t>Equipamentos de Proteção Individual e Coletivo - EPI'S</t>
  </si>
  <si>
    <t>C.1. Tributos Federais (PIS)</t>
  </si>
  <si>
    <t>C.2. Tributos Estaduais (COFINS)</t>
  </si>
  <si>
    <t>C.3. Tributos Municipais (ISS)</t>
  </si>
  <si>
    <t>VALOR ANUAL</t>
  </si>
  <si>
    <t xml:space="preserve">AVENTAL DESCARTÁVEL </t>
  </si>
  <si>
    <t xml:space="preserve">MASCARA DESCARTÁVEL. </t>
  </si>
  <si>
    <t>MASCARA PFF2</t>
  </si>
  <si>
    <t>LUVA DE SEGURANÇA, TAMANHO P, M E G. COR AMARELA</t>
  </si>
  <si>
    <t>LUVA DE PROCEDIMENTO TAMANHO P, M E G.</t>
  </si>
  <si>
    <t>AVENTAL IMPERMEÁVEL DE PVC COM FORRO EM TECIDO DE POLIÉSTER,</t>
  </si>
  <si>
    <t>PROTETOR AUDITIVO DO TIPO INSERÇÃO PRÉ-MOLDADO</t>
  </si>
  <si>
    <t xml:space="preserve">CAPA DE CHUVA </t>
  </si>
  <si>
    <t>ÓCULOS DE PROTEÇÃO</t>
  </si>
  <si>
    <t xml:space="preserve">MASCARA RESPIRATORIA SEMI FACIAL </t>
  </si>
  <si>
    <t xml:space="preserve">CARTUCHO QUIMICO </t>
  </si>
  <si>
    <t xml:space="preserve">CINTO LOMBAR </t>
  </si>
  <si>
    <t xml:space="preserve">PLACA DE SINALIZAÇÃO “PISO MOLHADO” </t>
  </si>
  <si>
    <t>(1) 
PRODUTIVIDADE
(1/M²)</t>
  </si>
  <si>
    <t>(2)
PREÇO POSTO-MÊS        (R$)</t>
  </si>
  <si>
    <t>(1 X 2)
SUBTOTAL
(R$/M²)</t>
  </si>
  <si>
    <t>Servente</t>
  </si>
  <si>
    <t>Serviço de limpeza, desinfecção e conservação hospitalar  de áreas médicas hospitalares críticas, semicrítica e não-críticas - noturna de segunda à domingo - 12x36 noturno</t>
  </si>
  <si>
    <t>Serviço de limpeza, desinfecção e conservação hospitalar  de áreas médicas hospitalares administrativas - diurna de segunda à sabádo 44h (6x1)</t>
  </si>
  <si>
    <t>Serviço de limpeza, desinfecção e conservação hospitalar  de áreas externas - diurna de segunda à sexta-feira - 44h (5x2)</t>
  </si>
  <si>
    <t>Coleta interna de resíduos diurna de segunda à domingo - 12x36 diurno</t>
  </si>
  <si>
    <t>Coleta interna de resíduos noturna de segunda à domingo - 12x36 noturno</t>
  </si>
  <si>
    <t>Serviço de limpeza, desinfecção e conservação hospitalar  de áreas médicas hospitalares críticas, semicrítica e não-críticas - diurna de segunda à sabádo - 44h (6x1)</t>
  </si>
  <si>
    <t>Coleta interna de resíduos diurna de segunda à sexta - 44h</t>
  </si>
  <si>
    <t>TIPO DE ÁREA</t>
  </si>
  <si>
    <t>PREÇO MENSAL UNITÁRIO (R$/M²)</t>
  </si>
  <si>
    <t>ÁREA
(M²)</t>
  </si>
  <si>
    <t>SUBTOTAL
(R$)</t>
  </si>
  <si>
    <t>Serviço de limpeza, desinfecção e conservação hospitalar  de áreas médicas hospitalares críticas, semicrítica e não-críticas - diurna de segunda à domingo - 12x36 diurno</t>
  </si>
  <si>
    <t>Custo total Mensal</t>
  </si>
  <si>
    <t>VALOR MENSAL DOS SERVIÇOS - HUWC</t>
  </si>
  <si>
    <t>VALOR MENSAL DOS SERVIÇOS - MEAC</t>
  </si>
  <si>
    <t>ITEM</t>
  </si>
  <si>
    <t>MATERIAL</t>
  </si>
  <si>
    <t>ASPIRADOR INDUSTRIAL PARA SÓLIDOS E LÍQUIDOS, COM TANQUE DE APROXIMADAMENTE 70 LITROS, INDICADO PARA ASPIRAÇÃO DE GRANDES QUANTIDADES DE RESÍDUOS. FACIL ESVAZIAMENTO DO TANQUE, FILTRO LAVÁVEL, TENSÃO 220V, POTÊNCIA 2000W, BAIXO RUÍDO ( &lt;78 Db). A EMPRESA DEVE FORNECER OS INSUMOS NECESSÁRIOS PARA O FUNCIONAMENTO DO EQUIPAMENTO.</t>
  </si>
  <si>
    <t>ENCERADEIRA INDUSTRIAL PARA LIMPEZA E POLIMENTO DE PISOS EM ÁREA HOSPITALAR COM BAIXO NÍVEL DE RUÍDO, COM POTENCIA MINIMO DE 1HP, E NO MINIMO 190 RPM. TAMANHO 20" (510MM) - 220 VOLTS</t>
  </si>
  <si>
    <t>LAVADORA DE ALTA PRESSÃO PROFISSIONAL LEVE DE 2200 W, COMPACTA, DE ALTA RESISTÊNCIA.  TENSÃO 220V.</t>
  </si>
  <si>
    <t>IMPRESSORA DE ETIQUETAS TÉRMICA AUTOCOLANTE PARA IMPRESSÃO DE RÓTULOS DE IDENTIFICAÇÃO DE EMBALAGENS DE SANEANTES (TAMANHO APROXIMADO DO RÓTULO:  35 MM DE ALTURA X 100 MM DE COMP). NO RÓTULO DEVE CONTER O NOME DO PRODUTO, Nº DE LOTE, VALIDADE, DATA DO ENVASE, COMPOSIÇÃO E RESPONSÁVEL PELO ENVASE. TENSÃO 220V.</t>
  </si>
  <si>
    <t>SOPRADOR E ASPIRADOR ELETRICO, RECOMENDADO PARA VARRER E RECOLHER FOLHAS. ACOMPANHA SACO COM CAPACIDADE APROXIMADA DE 50 LITROS PARA ARMAZENAR O DETRITO DO RESÍDUO ASPIRADO. TENSÃO 220 V, POTÊNCIA 3000WATTS</t>
  </si>
  <si>
    <t>ESCADA DE ALUMÍNIO COM SETE DEGRAUS, ATÉ 2 METROS, COM PLATAFORMA DE APOIO E DISPOSITIVO LATERAL PARA SUPORTE DE MATERIAL. POSSUI TRAVA DE SEGURANÇA, PÉS ANTIDERRAPANTES E CORRIMÃO ALTO.</t>
  </si>
  <si>
    <t xml:space="preserve">ESCADA DE ALUMÍNIO COM TRÊS DEGRAUS, APROXIMADAMENTE 1,10 M (COM PLATAFORMA DE APOIO) POSSUI TRAVA DE SEGURANÇA, PÉS ANTIDERRAPANTES E CORRIMÃO ALTO.
</t>
  </si>
  <si>
    <t>ITEM 10</t>
  </si>
  <si>
    <t>ITEM 11</t>
  </si>
  <si>
    <t>ITEM 12</t>
  </si>
  <si>
    <t>EXTENSÃO ELÉTRICA PROFISSIONAL COM CABO PP E DUPLA ISOLAÇÃO DE APROXIMADAMENTE 20 METROS</t>
  </si>
  <si>
    <t>ITEM 13</t>
  </si>
  <si>
    <t>MANGUEIRA PARA JARDIM, FLÉXIVEL, 1/2 " DE DIÂMETRO, COMPRIMENTO 30 METROS, COM 1 ESGUINCHO PARA JATO REGULÁVEL, 1 ADAPTADOR ROSQUEÁVEL, 1 UNIÃO PARA MANGUEIRA DE 1/2" ROSQUEÁVEL.</t>
  </si>
  <si>
    <t>ITEM 14</t>
  </si>
  <si>
    <t xml:space="preserve">CARRO COLETOR DE LIXO, TIPO GARI, CAPACIDADE MÍNIMA DE 100L, CONFECCIONADO EM CHAPA DE AÇO CARBONO, ESTRUTURA TUBULAR, TAMBOR REMOVÍVEL E BASCULANTE, DUAS RODAS PNEUMÁTICAS DE DIÂMETRO 25X8. </t>
  </si>
  <si>
    <t>ITEM 15</t>
  </si>
  <si>
    <t>ITEM 16</t>
  </si>
  <si>
    <t>ITEM 17</t>
  </si>
  <si>
    <t>ITEM 18</t>
  </si>
  <si>
    <t>ITEM 19</t>
  </si>
  <si>
    <t>Enxada, LÂMINA EM AÇO TEMPERADO, E CABO DE MADEIRA DE NO MINIMO 130CM. Produto fabricado segundo norma ABNT NBR 6413.</t>
  </si>
  <si>
    <t>ITEM 20</t>
  </si>
  <si>
    <t>Carro de mão, TIPO CAÇAMBA, CAPACIDADE DE 65 LITROS.</t>
  </si>
  <si>
    <t>ITEM 21</t>
  </si>
  <si>
    <t>APARADOR DE GRAMA, ELÉTRICO, POTÊNCIA 1500W. TENSÃO 220V.</t>
  </si>
  <si>
    <t>ITEM 22</t>
  </si>
  <si>
    <t>TESOURÃO DE PODA, COM CABO DE MADEIRA DE 43CM. MARCA DE REFERÊNCIA TRAMONTINA</t>
  </si>
  <si>
    <t>ITEM 23</t>
  </si>
  <si>
    <t>FOICE, EM AÇO CARVONO COM CABO DE MADEIRA, TAMANHO APROXIMADO 120CM</t>
  </si>
  <si>
    <t>ITEM 24</t>
  </si>
  <si>
    <t>PÁ QUADRADA COM CABO DE MADEIRA</t>
  </si>
  <si>
    <t>ITEM 25</t>
  </si>
  <si>
    <t>ROUPEIRO EM AÇO, COM 20 PORTAS. AS PORTAS DEVEM TER CONTER VENEZIANA PARA VENTILAÇÃO E REFORÇO INTERNO, SISTEMA DE FECHAMENTO  COM FECHADURA INCLUSA E FORNECIMENTO DE DUAS CHAVES,  PÉS. TAMANHO APROXIMADO ALTURA 1,90M, LARGURA 1,35 M, PROFUNDIDADE 0,40 M.</t>
  </si>
  <si>
    <t>ITEM 26</t>
  </si>
  <si>
    <t>ROUPEIRO EM AÇO, COM 15 PORTAS. AS PORTAS DEVEM TER CONTER VENEZIANA PARA VENTILAÇÃO E REFORÇO INTERNO, SISTEMA DE FECHAMENTO  COM FECHADURA INCLUSA E FORNECIMENTO DE DUAS CHAVES,  PÉS REGULÁVEIS. TAMANHO APROXIMADO ALTURA 1,90M, LARGURA 1,05 M, PROFUNDIDADE 0,40 M.</t>
  </si>
  <si>
    <t xml:space="preserve">CONJUNTO BALDE ESPREMEDOR, ESTRUTURA EM PLÁSTICO RESISTENTE,  COM BALDE INDEPENDENTE DESTINADO A DIVISÃO DE ÁGUA LIMPA E SUJA, COMPATÍVEL COM O CONJUNTO. BASE COM RODAS, ALÇA ERGONÔMICA PARA FACILITAR O MANUSEIO, COR AMARELA, CAPACIDADE MÍNIMA DE 30 LITROS. </t>
  </si>
  <si>
    <t xml:space="preserve">CONJUNTO BALDE ESPREMEDOR, ESTRUTURA EM PLÁSTICO RESISTENTE,  COM BALDE INDEPENDENTE DESTINADO A DIVISÃO DE ÁGUA LIMPA E SUJA, COMPATÍVEL COM O CONJUNTO. BASE COM RODAS, ALÇA ERGONÔMICA PARA FACILITAR O MANUSEIO, COR VERDE, CAPACIDADE MÍNIMA DE 30 LITROS. </t>
  </si>
  <si>
    <t xml:space="preserve">CONJUNTO BALDE ESPREMEDOR, ESTRUTURA EM PLÁSTICO RESISTENTE,  COM BALDE INDEPENDENTE DESTINADO A DIVISÃO DE ÁGUA LIMPA E SUJA, COMPATÍVEL COM O CONJUNTO. BASE COM RODAS, ALÇA ERGONÔMICA PARA FACILITAR O MANUSEIO, COR VERMELHA, CAPACIDADE MÍNIMA DE 30 LITROS. </t>
  </si>
  <si>
    <t>VALOR TOTAL</t>
  </si>
  <si>
    <t>MANUTENÇÃO</t>
  </si>
  <si>
    <t>DEPRECIAÇÃO</t>
  </si>
  <si>
    <t>VALOR FINAL</t>
  </si>
  <si>
    <t>QUANTIDADE DE COLABORADORES</t>
  </si>
  <si>
    <t>RATEIO POR COLABORADOR</t>
  </si>
  <si>
    <t>ITEM 86</t>
  </si>
  <si>
    <t>ITEM 87</t>
  </si>
  <si>
    <r>
      <t>Serviço de limpeza, desinfecção e conservação hospitalar  de áreas médicas hospitalares críticas, semicrítica e não-críticas -</t>
    </r>
    <r>
      <rPr>
        <b/>
        <sz val="12"/>
        <color rgb="FFFF0000"/>
        <rFont val="Times New Roman"/>
        <family val="1"/>
      </rPr>
      <t xml:space="preserve"> noturna de segunda à domingo - 12x36 noturno</t>
    </r>
  </si>
  <si>
    <r>
      <t>Serviço de limpeza, desinfecção e conservação hospitalar  de áreas médicas hospitalares críticas, semicrítica e não-críticas -</t>
    </r>
    <r>
      <rPr>
        <b/>
        <sz val="12"/>
        <color rgb="FFFF0000"/>
        <rFont val="Times New Roman"/>
        <family val="1"/>
      </rPr>
      <t xml:space="preserve"> diurna de segunda à sabádo - 44h (6x1)</t>
    </r>
  </si>
  <si>
    <r>
      <t>Serviço de limpeza, desinfecção e conservação hospitalar  de áreas médicas hospitalares administrativas -</t>
    </r>
    <r>
      <rPr>
        <b/>
        <sz val="12"/>
        <color rgb="FFFF0000"/>
        <rFont val="Times New Roman"/>
        <family val="1"/>
      </rPr>
      <t xml:space="preserve"> diurna de segunda à sabádo 44h (6x1)</t>
    </r>
  </si>
  <si>
    <r>
      <t xml:space="preserve">Serviço de limpeza, desinfecção e conservação hospitalar  de áreas externas - </t>
    </r>
    <r>
      <rPr>
        <b/>
        <sz val="12"/>
        <color rgb="FFFF0000"/>
        <rFont val="Times New Roman"/>
        <family val="1"/>
      </rPr>
      <t>diurna de segunda à sexta-feira - 44h (5x2)</t>
    </r>
  </si>
  <si>
    <r>
      <t xml:space="preserve">Coleta interna de resíduos </t>
    </r>
    <r>
      <rPr>
        <b/>
        <sz val="12"/>
        <color rgb="FFFF0000"/>
        <rFont val="Times New Roman"/>
        <family val="1"/>
      </rPr>
      <t>diurna de segunda à sexta - 44h</t>
    </r>
  </si>
  <si>
    <r>
      <t xml:space="preserve">Coleta interna de resíduos </t>
    </r>
    <r>
      <rPr>
        <b/>
        <sz val="12"/>
        <color rgb="FFFF0000"/>
        <rFont val="Times New Roman"/>
        <family val="1"/>
      </rPr>
      <t>diurna de segunda à domingo - 12x36 diurno</t>
    </r>
  </si>
  <si>
    <r>
      <t xml:space="preserve">Coleta interna de resíduos </t>
    </r>
    <r>
      <rPr>
        <b/>
        <sz val="12"/>
        <color rgb="FFFF0000"/>
        <rFont val="Times New Roman"/>
        <family val="1"/>
      </rPr>
      <t>noturna de segunda à domingo - 12x36 noturno</t>
    </r>
  </si>
  <si>
    <r>
      <t xml:space="preserve">Serviço de limpeza, desinfecção e conservação hospitalar  de áreas médicas hospitalares administrativas - </t>
    </r>
    <r>
      <rPr>
        <b/>
        <sz val="10"/>
        <color rgb="FFFF0000"/>
        <rFont val="Arial"/>
        <family val="2"/>
      </rPr>
      <t>diurna de segunda à sabádo 44h (6x1)</t>
    </r>
  </si>
  <si>
    <r>
      <t>Serviço de limpeza, desinfecção e conservação hospitalar  de áreas médicas hospitalares críticas, semicrítica e não-críticas -</t>
    </r>
    <r>
      <rPr>
        <b/>
        <sz val="10"/>
        <color rgb="FFFF0000"/>
        <rFont val="Arial"/>
        <family val="2"/>
      </rPr>
      <t xml:space="preserve"> noturna de segunda à domingo - 12x36 noturno</t>
    </r>
  </si>
  <si>
    <r>
      <t xml:space="preserve">Serviço de limpeza, desinfecção e conservação hospitalar  de áreas externas - </t>
    </r>
    <r>
      <rPr>
        <b/>
        <sz val="10"/>
        <color rgb="FFFF0000"/>
        <rFont val="Arial"/>
        <family val="2"/>
      </rPr>
      <t>diurna de segunda à sexta-feira - 44h (5x2)</t>
    </r>
  </si>
  <si>
    <r>
      <t xml:space="preserve">Coleta interna de resíduos </t>
    </r>
    <r>
      <rPr>
        <b/>
        <sz val="10"/>
        <color rgb="FFFF0000"/>
        <rFont val="Arial"/>
        <family val="2"/>
      </rPr>
      <t>diurna de segunda à domingo - 12x36 diurno</t>
    </r>
  </si>
  <si>
    <r>
      <t xml:space="preserve">Coleta interna de resíduos </t>
    </r>
    <r>
      <rPr>
        <b/>
        <sz val="10"/>
        <color rgb="FFFF0000"/>
        <rFont val="Arial"/>
        <family val="2"/>
      </rPr>
      <t>noturna de segunda à domingo - 12x36 noturno</t>
    </r>
  </si>
  <si>
    <r>
      <t xml:space="preserve">Serviço de limpeza, desinfecção e conservação hospitalar  de áreas médicas hospitalares críticas, semicrítica e não-críticas - </t>
    </r>
    <r>
      <rPr>
        <b/>
        <sz val="10"/>
        <color rgb="FFFF0000"/>
        <rFont val="Arial"/>
        <family val="2"/>
      </rPr>
      <t>diurna de segunda à domingo - 12x36 diurno</t>
    </r>
  </si>
  <si>
    <t>MÃO DE OBRA
Supervisor / SERVENTE</t>
  </si>
  <si>
    <t>Supervisor</t>
  </si>
  <si>
    <t>MÃO DE OBRA
Supervisor / SERVENTE</t>
  </si>
  <si>
    <t>MÃO DE OBRA
Supervisor/ SERVENTE</t>
  </si>
  <si>
    <r>
      <t xml:space="preserve">Serviço de limpeza, desinfecção e conservação hospitalar  de áreas médicas hospitalares críticas, semicrítica e não-críticas - </t>
    </r>
    <r>
      <rPr>
        <b/>
        <sz val="12"/>
        <color rgb="FFFF0000"/>
        <rFont val="Times New Roman"/>
        <family val="1"/>
      </rPr>
      <t xml:space="preserve">diurna de segunda à domingo </t>
    </r>
    <r>
      <rPr>
        <sz val="12"/>
        <color rgb="FFFF0000"/>
        <rFont val="Times New Roman"/>
        <family val="1"/>
      </rPr>
      <t xml:space="preserve">- </t>
    </r>
    <r>
      <rPr>
        <b/>
        <sz val="12"/>
        <color rgb="FFFF0000"/>
        <rFont val="Times New Roman"/>
        <family val="1"/>
      </rPr>
      <t>12x36 diurno</t>
    </r>
  </si>
  <si>
    <t>Custo total Anual HUWC</t>
  </si>
  <si>
    <t>ITEM 01</t>
  </si>
  <si>
    <t>ESPANADOR ELETROSTÁTICO COM CABO ARTICULADO E FIOS 100% ACRILICO, IDEAL PARA LIMPEZA SECA E REMOÇÃO DE PÓ DE COMPUTADORES, CABO CONFECIONADO EM POLIETILENO DE ALTA DENSIDADE.</t>
  </si>
  <si>
    <t>ITEM 02</t>
  </si>
  <si>
    <t>REFIL COMPATÍVEL COM ESPANADOR ELETROSTÁTICO, 100% FIOS EM ACRÍLICO E LAVÁVEL</t>
  </si>
  <si>
    <t>ITEM 03</t>
  </si>
  <si>
    <t>POTE PLASTICO RETANGULAR DE 300 ML PARA GUARDA DE ESPONJA DUPLA FACE, A FIM DE SEPARAR MATERIAL CONFORME O USO</t>
  </si>
  <si>
    <t>ITEM 04</t>
  </si>
  <si>
    <t>ITEM 05</t>
  </si>
  <si>
    <t>ITEM 06</t>
  </si>
  <si>
    <t>ITEM 07</t>
  </si>
  <si>
    <t>BALDE PLÁSTICO RETANGULAR, COM ALÇA, CAPACIDADE APROXIMADA DE 04LITROS.</t>
  </si>
  <si>
    <t>ITEM 08</t>
  </si>
  <si>
    <t>ESPÁTULA DE AÇO INOX</t>
  </si>
  <si>
    <t>ITEM 09</t>
  </si>
  <si>
    <t>SUPORTE PARA MOP ÚMIDO PLANO, EM ALUMÍNIO, ACOPLAMENTO COM SISTEMA DE VELCRO,  COMPATÍVEL COM REFIL (ITENS 12 E 13).</t>
  </si>
  <si>
    <t>CABO EM ALUMÍNIO, COMPATIVEL COM SUPORTE DE MOP UMIDO PLANO (ITEM 14)</t>
  </si>
  <si>
    <t xml:space="preserve">REFIL MOP ÚMIDO, TIPO CABELEIRA, COM FIOS EM 100% ALGODÃO, PONTA DOBRADA. COR AZUL </t>
  </si>
  <si>
    <t>REFIL MOP ÚMIDO, TIPO CABELEIRA, COM FIOS EM 100% ALGODÃO, PONTA DOBRADA. COR VERDE</t>
  </si>
  <si>
    <t>HASTE/GARRA ARTICULADA PARA MOP UMIDO, TIPO CABELEIRA,  PRODUZIDOS EM POLIPROPILENO, COM FECHO EM AÇO GALVANIZADO, COMPATÍVEL COM CABO ROSQUEÁVEL DE PONTEIRA DE 22 MM (COMPATÍVEL COM ITENS 16,17 E 18)</t>
  </si>
  <si>
    <t>RODO ARTICULADO EM ALUMINIO COM BORRACHA NITRILICA, QUE PERMITE A TROCA DA LÂMINA, PERMITE RECOLHIMENTO DE SUJIDADES A SECO E RESÍDUOS LIQUIDOS E EM ÁREAS RESTRITAS. TAMANHO APROXIMADO DE 50 CM. ACOMPANHA CABO EM ALUMINIO DE NO MINIMO 1,40M.</t>
  </si>
  <si>
    <t>LAMINA REFIL EM BORRACHA NITRILICA, COMPATÍVEL COM RODO ARTICULADO EM ALUMINIO</t>
  </si>
  <si>
    <t>LIMPADOR MAGNÉTICO PARA LIMPEZA DE VIDROS COM CAPACIDADE PARA LIMPAR OS DOIS LADOS DO VIDRO DE UMA VEZ. COMPOSTO DE DOIS LIMPADORES COM IMÃ INTERNO, CORPO DE POLIPROPILENO, RODO DE BORRACHA E FELTRO EM FIBRA E FIOS DE ALGODÃO, COM BARBANTE DE SEGURANÇA. MEDIDAS APROXIMADAS DO LIMPADOR : 12X11X6 CM. COM FELTRO RESERVA.</t>
  </si>
  <si>
    <t>RODO LIMPA VIDRO de aproximadamente 25cm, COMBINADO COM LAVADOR E LIMPADOR DE VIDRO com cabo EM ALUMINIO DE 60 CM</t>
  </si>
  <si>
    <t>SUPORTE LIMPA TUDO PARA FIBRA RETANGULAR (MINILOCK), COM JUNÇÃO ARTICULADA PARA LIMPEZA DE PAREDE, COMPATÍVEL COM CABO ROSQUEÁVEL DE PONTEIRA DE 22 MM</t>
  </si>
  <si>
    <t>FIBRA BRANCA DESTINADO PARA LIMPEZAS DELICADAS, PARA USO EM SUPORTE LIMPA TUDO (MINILOCK)</t>
  </si>
  <si>
    <t>FIBRA VERDE DE ALTA ABRASÃO, PARA SERVIÇO DE LIMPEZA PESADA, PARA USO EM SUPORTE LIMPA TUDO (MINILOCK)</t>
  </si>
  <si>
    <t>ITEM 27</t>
  </si>
  <si>
    <t>ITEM 28</t>
  </si>
  <si>
    <t>ITEM 29</t>
  </si>
  <si>
    <t>CABO EM ALUMÍNIO LISO, COM PONTA ROSQUEAVÉL 22MM, COMPATÍVEL COM OS SUPORTES (ITENS 11,19,24,27) DE NO MÍNIMO 140 CM DE COMPRIMENTO.</t>
  </si>
  <si>
    <t>ITEM 30</t>
  </si>
  <si>
    <t>ITEM 31</t>
  </si>
  <si>
    <t>ITEM 32</t>
  </si>
  <si>
    <t>ITEM 33</t>
  </si>
  <si>
    <t>ITEM 34</t>
  </si>
  <si>
    <t>ITEM 35</t>
  </si>
  <si>
    <t>ITEM 36</t>
  </si>
  <si>
    <t>MINI VASSORINHA COM CABO EM ALUMINIO DE APROXIMADAMENTE 70CM, QUE PERMITE A COLETA DE SUJIDADES DE MANEIRA RÁPIDA E EFICAZ.</t>
  </si>
  <si>
    <t>ITEM 37</t>
  </si>
  <si>
    <t>ITEM 38</t>
  </si>
  <si>
    <t>ITEM 39</t>
  </si>
  <si>
    <t>ITEM 40</t>
  </si>
  <si>
    <t>DISCO PRETO PARA ENCERADEIRA DESTINADO A REMOÇAO DE IMPUREZAS DO PISO, TAMANHO 510 MM</t>
  </si>
  <si>
    <t>ITEM 41</t>
  </si>
  <si>
    <t>DISCO VERDE PARA ENCERADEIRA DESTINADO A REMOÇAO DE IMPUREZAS DO PISO, TAMANHO 510 MM</t>
  </si>
  <si>
    <t>ITEM 42</t>
  </si>
  <si>
    <t>DISCO POLIDOR PARA ENCERADEIRA DESTINADA AO POLIMENTO DO PISO, TAMANHO 510MM</t>
  </si>
  <si>
    <t>ITEM 43</t>
  </si>
  <si>
    <t>APLICADOR DE CERA DE 45CM, COM CABO DE 1,40M. SISTEMA DE FIXAÇÃO MOLA-TRAVA, PERMITE FÁCIL COLOCAÇÃO DO CABO E SISTEMA DE ANGULAÇÃO (180 °).</t>
  </si>
  <si>
    <t>ITEM 44</t>
  </si>
  <si>
    <t>LUVA REFIL, EM TECIDO ACRÍLICO ULTRA ABSORVENTE, COMPATIVEL COM APLICADOR DE CERA (ITEM 35)</t>
  </si>
  <si>
    <t>ITEM 45</t>
  </si>
  <si>
    <t>ITEM 46</t>
  </si>
  <si>
    <t>ITEM 47</t>
  </si>
  <si>
    <t>ITEM 48</t>
  </si>
  <si>
    <t>ITEM 49</t>
  </si>
  <si>
    <t>ITEM 50</t>
  </si>
  <si>
    <t>ITEM 51</t>
  </si>
  <si>
    <t>DISPENSADOR DE PAREDE PARA SABONETE LÍQUIDO/ÁLCOOL EM GEL COMPATÍVEL COM O REFIL DE 800 ML. PRODUZIDO EM PLÁSTICO ABS DE ALTA RESISTÊNCIA. DESIGN ROBUSTO PARA USO INTENSO. ACIONAMENTO MANUAL. COM FECHADURA E CHAVE.  ACOMPANHAR KIT PARA FIXAÇÃO NA PAREDE CONTENDO BUCHAS E PARAFUSOS.</t>
  </si>
  <si>
    <t>ITEM 52</t>
  </si>
  <si>
    <t>ITEM 53</t>
  </si>
  <si>
    <t>FRASCO, MATERIAL PLÁSTICO RESISTENTE, FORMATO CILINDRICO, TAMPA PLÁSTICA ROSQUEADA, COR TRANSPARENTE, CAPACIDADE DE 1 LITRO. PARA ENVASE DE SANEANTE</t>
  </si>
  <si>
    <t>ITEM 54</t>
  </si>
  <si>
    <t>FRASCO, MATERIAL PLÁSTICO RESISTENTE, FORMATO CILINDRICO, TAMPA PLÁSTICA ROSQUEADA, COR BRANCO LEITOSO, CAPACIDADE DE 1 LITRO. PARA ENVASE DE SANEANTE</t>
  </si>
  <si>
    <t>ITEM 55</t>
  </si>
  <si>
    <t>ITEM 56</t>
  </si>
  <si>
    <t>HIPOCLORITO DE SÓDIO 1% DE CLORO ATIVO, PRONTO USO, PARA DESINFECÇÃO DE SUPERFÍCIES FIXAS E AMBIENTES – USO HOSPITALAR. CONTENDO EM SEU ROTULO NOME, FORMULA, COMPOSIÇÃO, DATA DE VALIDADE, FABRICAÇÃO E O PRODUTO DEVE TER REGISTRO NA ANVISA/MS, NÚMERO DE LOTE E VALIDADE DE ACORDO COM A LEGISLAÇÃO VIGENTE. EMPRESA DEVE APRESENTAR A FICHA DE INFORMAÇÃO DE SEGURANÇA DE PRODUTO QUIMICO (FISPQ)</t>
  </si>
  <si>
    <t>ITEM 57</t>
  </si>
  <si>
    <t>ÁLCOOL ETÍLICO, PARA LIMPEZA E DESINFECÇÃO DE AMBIENTES, CONCENTRAÇÃO 70° INPM – PRONTO USO. UTILIZAÇÃO: PARA LIMPEZA DE SUPERFÍCIES EM GERAL, SEM NECESSIDADES DE ENXAGUE. APRESENTAÇÃO LIQUIDO – COR INCOLOR, LIMPIDO E ISENTO DE IMPUREZAS, ODOR CARACTERÍSTICO.  O PRODUTO DEVE TER REGISTRO COMO SANEANTE EM ORGÃO COMPETENTE DO MINISTERIO DE SAUDE (ANVISA). CONFORME LEI 6360/76, O LABORATORIO FABRICANTE DEVE POSSUIR CERTIFICADO DE BOAS PRATICAS DE FABRICAÇÃO, DEVERA TER LAUDOS E CERTIFICADO DAS EMBALAGENS, O RÓTULO DEVERA SEGUIR AS ESPECIFICAÇOES TECNICAS VIGENTES NA LEGISLAÇÃO BRASIL, EMBALAGEM CERTIFICADA PELO INMETRO, FABRICANTE DEVERÁ TER LAUDO OU FICHAS TECNICAS DE ESPECIFICAÇÃO DO PRODUTO, FICHA DE INFORMAÇÕES SOBRE A SEGURANÇA DE PRODUTOS QUIMICOS. APRESENTAÇÃO EM FRASCO PLASTICO, COM TAMPA ROSQUEAVEL, COM LACRE E CAPACIDADE DE 1000 ML DO PRODUTO – PRONTO PARA USO. ATENDA A RDC 46/2002</t>
  </si>
  <si>
    <t>ITEM 58</t>
  </si>
  <si>
    <t>LIMPADOR MULTIUSO, DESTINADO A LIMPEZA DE SUPERFÍCIES LAVÁVEIS, COMO PAREDES, PIAS, AZULEJOS, BALCÕES, CERÂMICAS, MESAS DE MÁRMORE, PLÁSTICOS, FÓRMICAS, ARMÁRIOS DE AÇO, PAVIFLEX, ARDÓSIA, PAREDES PINTADAS, MADEIRAS, GRANILITE, EQUIPAMENTOS DE COZINHA ETC. PRODUTO CONCENTRADO COM DILUIÇÃO DE 1:100 OU 1:300. MARCA DE REFERÊNCIA BECKER</t>
  </si>
  <si>
    <t>ITEM 59</t>
  </si>
  <si>
    <t>ITEM 60</t>
  </si>
  <si>
    <t>ITEM 61</t>
  </si>
  <si>
    <t>ITEM 62</t>
  </si>
  <si>
    <t>ITEM 63</t>
  </si>
  <si>
    <t>SACO PLASTICO PARA LIXO HOSPITALAR, CAPACIDADE 100 LITROS LEITOSO, PARA COLETA DE LIXO INFECTANTE, CONTENDO SIMBOLOGIA DE RESÍDUOS INFECTANTE.  DIMENSÕES NO MINIMO 75 CM X 105 CM, ATENDER A NBR 9191:2008.  O PRODUTO DEVE TER REGISTRO NA ANVISA/MS.</t>
  </si>
  <si>
    <t>ITEM 64</t>
  </si>
  <si>
    <t>ITEM 65</t>
  </si>
  <si>
    <t>ITEM 66</t>
  </si>
  <si>
    <t>ITEM 67</t>
  </si>
  <si>
    <t>ITEM 68</t>
  </si>
  <si>
    <t>ITEM 69</t>
  </si>
  <si>
    <t>ITEM 70</t>
  </si>
  <si>
    <t>ITEM 71</t>
  </si>
  <si>
    <t>ITEM 72</t>
  </si>
  <si>
    <t>ITEM 73</t>
  </si>
  <si>
    <t>ITEM 74</t>
  </si>
  <si>
    <t>ITEM 75</t>
  </si>
  <si>
    <t>BARBANTE EM FITILHO PLÁSTICO (FIBRA SINTÉTICA), PARA USO EM AMARRAÇÕES.</t>
  </si>
  <si>
    <t>ITEM 76</t>
  </si>
  <si>
    <t>PASTILHA SANITÁRIA ADESIVA PARA VASOS SANITÁRIOS. CAIXA COM TRÊS UNIDADES. O PRODUTO DEVE TER NOTIFICAÇÃO NA ANVISA/MS</t>
  </si>
  <si>
    <t>ITEM 77</t>
  </si>
  <si>
    <t>ITEM 78</t>
  </si>
  <si>
    <t>CANETA PARA MARCAR TECIDO PERMANENTEMENTE - COR PRETA</t>
  </si>
  <si>
    <t>ITEM 79</t>
  </si>
  <si>
    <t>FITA FAIXA DE PAPEL COM IDENTIFICAÇÃO " LIMPO E HIGIENIZADO", MEDINDO APROXIMADAMENTE 60CM DE COMPRIMENTO  X 7 CM DE LARGURA</t>
  </si>
  <si>
    <t>ITEM 80</t>
  </si>
  <si>
    <t>ITEM 81</t>
  </si>
  <si>
    <t>DETERGENTE DE SOLOS E SUPERFICIE, A BASE DE CLORETO DE DIDECILDIMETILAMÔNIO, CLORIDRATO DE POLIHEXAMETILENO BIGUANIDA, ISOTRIDECANOL ETOXILADO, SOLVENTE, QUELANTE E REGULADOR DE PH E ÁGUA. GALÃO 5 LITROS. A EMBALAGEM DEVE APRESENTAR INFORMAÇÕES DE IDENTIFICAÇÃO DO PRODUTO, LOTE, DATA DE VALIDADE, COMPOSIÇÃO, PROCEDÊNCIA, REGISTRO NA ANVISA/MS. REGISTRO NO MINISTÉRIO DA SAÚDE COMO SANEANTE. VALIDADE MINIMA DE 1 ANO.</t>
  </si>
  <si>
    <t>ITEM 82</t>
  </si>
  <si>
    <t>VASELINA LÍQUIDA, ASPECTO LÍQUIDO OLEAGINOSO, LÍMPIDO INCOLOR, NÃO FLUORESCENTE, INODORO. INDICADA PARA PROTEÇÃO DE SUPERFÍCIES METÁLICAS. FRASCO DE 1L.</t>
  </si>
  <si>
    <t>ITEM 83</t>
  </si>
  <si>
    <t>ITEM 84</t>
  </si>
  <si>
    <t>NEUTRALIZADOR DE ODOR, PARA NEUTRALIZAR ODORES DE URINA, FEZES, MOFO, TABACO, ENTRE OUTROS, COM FRANGÂNCIA SUAVE. PRODUTO PRONTO USO.</t>
  </si>
  <si>
    <t>ITEM 85</t>
  </si>
  <si>
    <t>LIXEIRA PARA COPOS DESCARTÁVEIS, COM DOIS TUBOS PARA DESCARTE DE COPOS DESCARTÁVEIS DE ÁGUA, COM BASE.</t>
  </si>
  <si>
    <t>QUANTIDADE ANUAL HUWC</t>
  </si>
  <si>
    <t>QUANTIDADE ANUAL MEAC</t>
  </si>
  <si>
    <t>VALOR HUWC</t>
  </si>
  <si>
    <t>Custo total mensal da área</t>
  </si>
  <si>
    <t xml:space="preserve">Custo mensal com materiais </t>
  </si>
  <si>
    <t>Custo total Anual MEAC</t>
  </si>
  <si>
    <t>EQUIPAMENTOS DE PROTEÇÃO INDIVIDUAL E COLETIVO - EPI'S</t>
  </si>
  <si>
    <t>ITEM 88</t>
  </si>
  <si>
    <t>ITEM 89</t>
  </si>
  <si>
    <t xml:space="preserve">CARRO PARA TRANSPORTE DE RESÍDUOS EM POLIETILENO DE ALTA DENSIDADE, COM TAMPA SOBREPOSTA E  DRENO PARA LIQUIDOS, COM CAPACIDADE DE 660L,  NA COR PRETO PARA TRANSPORTE DE RESÍDUOS COMUNS, COM IDENTIFICAÇÃO DE RESÍDUO COMUM.
</t>
  </si>
  <si>
    <t xml:space="preserve">CARRO PARA TRANSPORTE DE RESÍDUOS EM POLIETILENO DE ALTA DENSIDADE, COM TAMPA SOBREPOSTA E  DRENO PARA LIQUIDOS, COM CAPACIDADE DE 660L,  NA COR BRANCA PARA TRANSPORTE DE RESÍDUOS INFECTANTES. COM IDENTIFICAÇÃO DE RESÍDUO INFECTANTE.
</t>
  </si>
  <si>
    <t xml:space="preserve">CARRO PARA TRANSPORTE DE RESÍDUOS EM POLIETILENO DE ALTA DENSIDADE, COM TAMPA SOBREPOSTA E  DRENO PARA LIQUIDOS, COM CAPACIDADE DE 660L,  NA COR AZUL PARA TRANSPORTE DE RESÍDUOS RECICLADOS.
</t>
  </si>
  <si>
    <t>REGISTRADOR DE PONTO ELETRONICO</t>
  </si>
  <si>
    <t xml:space="preserve">UNIFORMES SERVENTE DE LIMPEZA - COLETADORES - COMPOSIÇÃO - VALOR ANUAL </t>
  </si>
  <si>
    <t>ETIQUETAS AUTOCOLANTE EM BOPP (IMPERMEÁVEL), MEDIDAS APROXIMADAS DE 4 CM X 10 CM, COMPATIVEL COM IMPRESSORA, PARA IDENTIFICAÇÃO DE SANEANTES</t>
  </si>
  <si>
    <t>CUSTOS INDIRETOS</t>
  </si>
  <si>
    <t>LUCRO</t>
  </si>
  <si>
    <t>TRIBUTOS</t>
  </si>
  <si>
    <t xml:space="preserve">VALOR TOTAL ANUAL DE MATERIAIS </t>
  </si>
  <si>
    <t xml:space="preserve">VALOR TOTAL MENSAL DE MATERIAIS </t>
  </si>
  <si>
    <r>
      <t>Serviço de limpeza, desinfecção e conservação hospitalar  de áreas médicas hospitalares</t>
    </r>
    <r>
      <rPr>
        <b/>
        <sz val="12"/>
        <rFont val="Times New Roman"/>
        <family val="1"/>
      </rPr>
      <t xml:space="preserve"> administrativas - diurna de segunda à sabádo 44h (6x1)</t>
    </r>
  </si>
  <si>
    <t>LUVA DE SEGURANÇA, TAMANHO P, M E G. COR VERDE</t>
  </si>
  <si>
    <r>
      <t xml:space="preserve">
</t>
    </r>
    <r>
      <rPr>
        <sz val="11"/>
        <rFont val="Times New Roman"/>
        <family val="1"/>
      </rPr>
      <t>CARRO COLETOR DE LIXO, FABRICADO EM POLIETILENO DE ALTA DENSIDADE, COM SISTEMA DE PEDAL PARA ABERTURA DA TAMPA, COM DUAS RODAS EMBORRACHADAS, CAPACIDADE DE 120L. COR LARANJA COM IDENTIFICAÇÃO DE RESÍDUOS QUIMICOS</t>
    </r>
  </si>
  <si>
    <t>PREÇO MENSAL UNITÁRIO POR METRO QUADRADO (M²) - HUWC</t>
  </si>
  <si>
    <t>PREÇO MENSAL UNITÁRIO POR METRO QUADRADO (M²) - MEAC</t>
  </si>
  <si>
    <r>
      <rPr>
        <b/>
        <sz val="12"/>
        <color theme="1"/>
        <rFont val="Times New Roman"/>
        <family val="1"/>
      </rPr>
      <t>ESPONJA</t>
    </r>
    <r>
      <rPr>
        <sz val="12"/>
        <color theme="1"/>
        <rFont val="Times New Roman"/>
        <family val="1"/>
      </rPr>
      <t xml:space="preserve"> PARA LIMPEZA DUPLA FACE, FORMATO RETANGULAR, MEDINDO APROXIMADAMENTE 110MM X 70MM (COM VARIAÇÃO DE ATÉ 5MM PARA + OU PARA -), E ALTURA MÍNIMA DE 20MM. COR VERDE/AMARELA, USO EM SANITÁRIOS.</t>
    </r>
  </si>
  <si>
    <r>
      <rPr>
        <b/>
        <sz val="12"/>
        <color theme="1"/>
        <rFont val="Times New Roman"/>
        <family val="1"/>
      </rPr>
      <t>ESPONJA</t>
    </r>
    <r>
      <rPr>
        <sz val="12"/>
        <color theme="1"/>
        <rFont val="Times New Roman"/>
        <family val="1"/>
      </rPr>
      <t xml:space="preserve"> PARA LIMPEZA DUPLA FACE, FORMATO RETANGULAR, MEDINDO APROXIMADAMENTE 110MM X 70MM (COM VARIAÇÃO DE ATÉ 5MM PARA + OU PARA -), E ALTURA MÍNIMA DE 20MM. COR ROSA/BRANCO, USO NO LEITO.</t>
    </r>
  </si>
  <si>
    <r>
      <rPr>
        <b/>
        <sz val="12"/>
        <color theme="1"/>
        <rFont val="Times New Roman"/>
        <family val="1"/>
      </rPr>
      <t>ESPONJA</t>
    </r>
    <r>
      <rPr>
        <sz val="12"/>
        <color theme="1"/>
        <rFont val="Times New Roman"/>
        <family val="1"/>
      </rPr>
      <t xml:space="preserve"> PARA LIMPEZA DUPLA FACE, FORMATO RETANGULAR, MEDINDO APROXIMADAMENTE 110MM X 70MM (COM VARIAÇÃO DE ATÉ 5MM PARA + OU PARA -), E ALTURA MÍNIMA DE 20MM. COR AZUL, USO NAS PIAS.</t>
    </r>
  </si>
  <si>
    <r>
      <t xml:space="preserve">REFIL MOP PÓ, FIOS 100% ACRILICO, TAMANHO  </t>
    </r>
    <r>
      <rPr>
        <u/>
        <sz val="12"/>
        <color theme="1"/>
        <rFont val="Times New Roman"/>
        <family val="1"/>
      </rPr>
      <t>40 CM</t>
    </r>
    <r>
      <rPr>
        <sz val="12"/>
        <color theme="1"/>
        <rFont val="Times New Roman"/>
        <family val="1"/>
      </rPr>
      <t xml:space="preserve">, COMPATÍVEL COM A ARMAÇÃO. COR </t>
    </r>
    <r>
      <rPr>
        <b/>
        <sz val="12"/>
        <color theme="1"/>
        <rFont val="Times New Roman"/>
        <family val="1"/>
      </rPr>
      <t>BRANCA</t>
    </r>
    <r>
      <rPr>
        <sz val="12"/>
        <color theme="1"/>
        <rFont val="Times New Roman"/>
        <family val="1"/>
      </rPr>
      <t xml:space="preserve"> PARA AREAS ADMINISTRATIVAS </t>
    </r>
  </si>
  <si>
    <r>
      <t xml:space="preserve">REFIL MOP PÓ, FIOS 100% ACRILICO, TAMANHO  </t>
    </r>
    <r>
      <rPr>
        <u/>
        <sz val="12"/>
        <color theme="1"/>
        <rFont val="Times New Roman"/>
        <family val="1"/>
      </rPr>
      <t>40 CM</t>
    </r>
    <r>
      <rPr>
        <sz val="12"/>
        <color theme="1"/>
        <rFont val="Times New Roman"/>
        <family val="1"/>
      </rPr>
      <t xml:space="preserve">, COMPATÍVEL COM A ARMAÇÃO. COR </t>
    </r>
    <r>
      <rPr>
        <b/>
        <sz val="12"/>
        <color theme="1"/>
        <rFont val="Times New Roman"/>
        <family val="1"/>
      </rPr>
      <t>AZUL</t>
    </r>
    <r>
      <rPr>
        <sz val="12"/>
        <color theme="1"/>
        <rFont val="Times New Roman"/>
        <family val="1"/>
      </rPr>
      <t xml:space="preserve"> PARA USO EM ENFERMARIAS</t>
    </r>
  </si>
  <si>
    <r>
      <t xml:space="preserve">ARMAÇÃO </t>
    </r>
    <r>
      <rPr>
        <sz val="12"/>
        <rFont val="Times New Roman"/>
        <family val="1"/>
      </rPr>
      <t>METÁLICA</t>
    </r>
    <r>
      <rPr>
        <sz val="12"/>
        <color theme="1"/>
        <rFont val="Times New Roman"/>
        <family val="1"/>
      </rPr>
      <t xml:space="preserve"> em alumínio PARA MOP PÓ 40 CM, COMPATÍVEL COM CABO ROSQUEÁVEL DE PONTEIRA DE 22 MM</t>
    </r>
  </si>
  <si>
    <r>
      <t>REFIL MOP ÚMIDO PLANO EM MICROFIBRA, COM SISTEMA DE VELCRO PARA ACOPLAMENTO NA ARMAÇÃO,</t>
    </r>
    <r>
      <rPr>
        <sz val="12"/>
        <color rgb="FFFF0000"/>
        <rFont val="Times New Roman"/>
        <family val="1"/>
      </rPr>
      <t xml:space="preserve"> </t>
    </r>
    <r>
      <rPr>
        <sz val="12"/>
        <rFont val="Times New Roman"/>
        <family val="1"/>
      </rPr>
      <t>TAMANHO APROXIMADO DE 47 CM, COMPATÍVEL COM SUPORTE (ITEM 14). COR</t>
    </r>
    <r>
      <rPr>
        <b/>
        <sz val="12"/>
        <rFont val="Times New Roman"/>
        <family val="1"/>
      </rPr>
      <t xml:space="preserve"> AZUL</t>
    </r>
    <r>
      <rPr>
        <sz val="12"/>
        <rFont val="Times New Roman"/>
        <family val="1"/>
      </rPr>
      <t xml:space="preserve"> PARA USO NA ENFERMARIA.</t>
    </r>
  </si>
  <si>
    <r>
      <t xml:space="preserve">REFIL MOP ÚMIDO PLANO EM MICROFIBRA, COM SISTEMA DE VELCRO PARA ACOPLAMENTO NA ARMAÇÃO, TAMANHO APROXIMADO DE 47 CM, COMPATÍVEL COM SUPORTE (ITEM 14). COR </t>
    </r>
    <r>
      <rPr>
        <b/>
        <sz val="12"/>
        <rFont val="Times New Roman"/>
        <family val="1"/>
      </rPr>
      <t xml:space="preserve">VERDE </t>
    </r>
    <r>
      <rPr>
        <sz val="12"/>
        <rFont val="Times New Roman"/>
        <family val="1"/>
      </rPr>
      <t>PARA USO NOS DEMAIS ÁREAS.</t>
    </r>
  </si>
  <si>
    <r>
      <t xml:space="preserve">REFIL MOP ÚMIDO, TIPO CABELEIRA, COM FIOS EM 100% ALGODÃO, PONTA DOBRADA. COR </t>
    </r>
    <r>
      <rPr>
        <sz val="12"/>
        <rFont val="Times New Roman"/>
        <family val="1"/>
      </rPr>
      <t>BRANCO</t>
    </r>
    <r>
      <rPr>
        <sz val="12"/>
        <color rgb="FFFF0000"/>
        <rFont val="Times New Roman"/>
        <family val="1"/>
      </rPr>
      <t xml:space="preserve"> </t>
    </r>
  </si>
  <si>
    <r>
      <t xml:space="preserve">SUPORTE LIMPA TUDO COM ESCOVA DE CERDAS RESISTENTES EM NYLON, </t>
    </r>
    <r>
      <rPr>
        <sz val="12"/>
        <color rgb="FF000000"/>
        <rFont val="Times New Roman"/>
        <family val="1"/>
      </rPr>
      <t xml:space="preserve">COM ENCAIXE PARA CABO ROSQUEÁVEL, MATERIAL EM POLIPROPILENO OU POLIETILENO. </t>
    </r>
    <r>
      <rPr>
        <sz val="12"/>
        <color theme="1"/>
        <rFont val="Times New Roman"/>
        <family val="1"/>
      </rPr>
      <t>APLICAÇÃO PARA LIMPEZA DE BANHEIROS DE ISOLAMENTO, COR VERMELHA. DIMENSÕES APROXIMADAS 25CM X 10CM.</t>
    </r>
  </si>
  <si>
    <r>
      <t xml:space="preserve">SUPORTE LIMPA TUDO COM ESCOVA DE CERDAS RESISTENTES EM NYLON, </t>
    </r>
    <r>
      <rPr>
        <sz val="12"/>
        <color rgb="FF000000"/>
        <rFont val="Times New Roman"/>
        <family val="1"/>
      </rPr>
      <t>COM ENCAIXE PARA CABO ROSQUEÁVEL</t>
    </r>
    <r>
      <rPr>
        <b/>
        <sz val="12"/>
        <color rgb="FF000000"/>
        <rFont val="Times New Roman"/>
        <family val="1"/>
      </rPr>
      <t xml:space="preserve"> </t>
    </r>
    <r>
      <rPr>
        <sz val="12"/>
        <color rgb="FF000000"/>
        <rFont val="Times New Roman"/>
        <family val="1"/>
      </rPr>
      <t xml:space="preserve">MATERIAL EM POLIPROPILENO OU POLIETILENO. </t>
    </r>
    <r>
      <rPr>
        <sz val="12"/>
        <color theme="1"/>
        <rFont val="Times New Roman"/>
        <family val="1"/>
      </rPr>
      <t>APLICAÇÃO PARA LIMPEZA DE BANHEIROS, COR AZUL. DIMENSÕES APROXIMADAS 25CM X 10CM.</t>
    </r>
  </si>
  <si>
    <r>
      <rPr>
        <b/>
        <sz val="12"/>
        <color theme="1"/>
        <rFont val="Times New Roman"/>
        <family val="1"/>
      </rPr>
      <t>EXTENSÃO TELESCÓPICA DE ALUMÍNIO</t>
    </r>
    <r>
      <rPr>
        <sz val="12"/>
        <color theme="1"/>
        <rFont val="Times New Roman"/>
        <family val="1"/>
      </rPr>
      <t>, REGULAGEM DE ALCANCE DE</t>
    </r>
    <r>
      <rPr>
        <sz val="12"/>
        <color rgb="FFFF0000"/>
        <rFont val="Times New Roman"/>
        <family val="1"/>
      </rPr>
      <t xml:space="preserve"> </t>
    </r>
    <r>
      <rPr>
        <sz val="12"/>
        <rFont val="Times New Roman"/>
        <family val="1"/>
      </rPr>
      <t>4,5</t>
    </r>
    <r>
      <rPr>
        <sz val="12"/>
        <color rgb="FFFF0000"/>
        <rFont val="Times New Roman"/>
        <family val="1"/>
      </rPr>
      <t xml:space="preserve"> </t>
    </r>
    <r>
      <rPr>
        <sz val="12"/>
        <color theme="1"/>
        <rFont val="Times New Roman"/>
        <family val="1"/>
      </rPr>
      <t>METROS, COM PONTA ROSQUEÁVEL DE 22MM, COMPATÍVEL COM OS SUPORTES.GARANTINDO ALCANCE A LUGARES DE DIFICIL ACESSO.</t>
    </r>
  </si>
  <si>
    <r>
      <t xml:space="preserve">VASSOURA, </t>
    </r>
    <r>
      <rPr>
        <sz val="12"/>
        <rFont val="Times New Roman"/>
        <family val="1"/>
      </rPr>
      <t>TIPO GARI,</t>
    </r>
    <r>
      <rPr>
        <b/>
        <sz val="12"/>
        <rFont val="Times New Roman"/>
        <family val="1"/>
      </rPr>
      <t xml:space="preserve"> DE PIAÇAVA</t>
    </r>
    <r>
      <rPr>
        <sz val="12"/>
        <rFont val="Times New Roman"/>
        <family val="1"/>
      </rPr>
      <t xml:space="preserve"> COM CEPA PLÁSTICA E COM CABO REVESTIDO, MEDINDO APROXIMADAMENTE 60CM X 1,30M</t>
    </r>
  </si>
  <si>
    <r>
      <t xml:space="preserve">VASSOURA, </t>
    </r>
    <r>
      <rPr>
        <sz val="12"/>
        <color theme="1"/>
        <rFont val="Times New Roman"/>
        <family val="1"/>
      </rPr>
      <t>TIPO GARI</t>
    </r>
    <r>
      <rPr>
        <b/>
        <sz val="12"/>
        <color theme="1"/>
        <rFont val="Times New Roman"/>
        <family val="1"/>
      </rPr>
      <t>, EM NYLON</t>
    </r>
    <r>
      <rPr>
        <sz val="12"/>
        <color theme="1"/>
        <rFont val="Times New Roman"/>
        <family val="1"/>
      </rPr>
      <t xml:space="preserve"> COM CEPA PLÁSTICA E CABO REVESTIDO, MEDINDO APROXIMADAMENTE 40CM X 1,30M</t>
    </r>
  </si>
  <si>
    <r>
      <rPr>
        <b/>
        <sz val="12"/>
        <color theme="1"/>
        <rFont val="Times New Roman"/>
        <family val="1"/>
      </rPr>
      <t xml:space="preserve">VASOURA PARA JARDIM </t>
    </r>
    <r>
      <rPr>
        <sz val="12"/>
        <color theme="1"/>
        <rFont val="Times New Roman"/>
        <family val="1"/>
      </rPr>
      <t>METÁLICA 22 DENTES COM CABO  (CISCADOR)</t>
    </r>
  </si>
  <si>
    <r>
      <rPr>
        <b/>
        <sz val="12"/>
        <color theme="1"/>
        <rFont val="Times New Roman"/>
        <family val="1"/>
      </rPr>
      <t>PÁ  COLETORA  COM TAMPA,</t>
    </r>
    <r>
      <rPr>
        <sz val="12"/>
        <color theme="1"/>
        <rFont val="Times New Roman"/>
        <family val="1"/>
      </rPr>
      <t xml:space="preserve"> CONFECCIONADA EM PLÁSTICO, CABO EM ALUMINIO</t>
    </r>
  </si>
  <si>
    <r>
      <rPr>
        <b/>
        <sz val="12"/>
        <color theme="1"/>
        <rFont val="Times New Roman"/>
        <family val="1"/>
      </rPr>
      <t xml:space="preserve">CERA ACRÍLICA </t>
    </r>
    <r>
      <rPr>
        <sz val="12"/>
        <color theme="1"/>
        <rFont val="Times New Roman"/>
        <family val="1"/>
      </rPr>
      <t xml:space="preserve">IMPERMEABILIZANTE, COMPOSIÇÃO BÁSICA POLÍMERO ACRÍLICO, INDICADO PARA TRATAMENTO DE PISOS DIVERSOS, TAIS COMO: MARMORITE, PAVIFLEX, E CIMENTADOS. CARACTÉRISTICAS ADICIONAIS: ANTIDERRAPANTE E DE GRANDE RESISTÊNCIA À ÁGUA, TRÁFEGO, E DETERGENTES. </t>
    </r>
  </si>
  <si>
    <r>
      <rPr>
        <b/>
        <sz val="12"/>
        <color theme="1"/>
        <rFont val="Times New Roman"/>
        <family val="1"/>
      </rPr>
      <t>REMOVEDOR</t>
    </r>
    <r>
      <rPr>
        <sz val="12"/>
        <color theme="1"/>
        <rFont val="Times New Roman"/>
        <family val="1"/>
      </rPr>
      <t xml:space="preserve"> LIQUIDO DE CERA ACRILICA PARA PISO, SEM AMONIACO, COM BAIXO ODOR, INCOLOR, INDICADO PISOS DIVERSOS, TAIS COMO: CERÂMICOS, MARMORITE, GRANILITE, GRANITO, PAVIFLEX, CIMENTADOS E OUTROS. FRASCO DE 5 LITROS. DILUIÇÃO ENTRE 5 A 8 PARTES.</t>
    </r>
  </si>
  <si>
    <r>
      <rPr>
        <b/>
        <sz val="12"/>
        <color theme="1"/>
        <rFont val="Times New Roman"/>
        <family val="1"/>
      </rPr>
      <t>BASE SELADORA ACRÍLICA,</t>
    </r>
    <r>
      <rPr>
        <sz val="12"/>
        <color theme="1"/>
        <rFont val="Times New Roman"/>
        <family val="1"/>
      </rPr>
      <t xml:space="preserve"> INDICADO PARA TRATAMENTO DE PISOS DIVERSOS, TAIS COMO: MARMORITE, PAVIFLEX, CIMENTADOS E SUPERFÍCIES POROSAS EM GERAL. ANTIDERRAPANTE. EMBALAGEM DE 5 LITROS</t>
    </r>
  </si>
  <si>
    <r>
      <rPr>
        <b/>
        <sz val="12"/>
        <color theme="1"/>
        <rFont val="Times New Roman"/>
        <family val="1"/>
      </rPr>
      <t>DISPENSER PAPEL HIGIÊNICO</t>
    </r>
    <r>
      <rPr>
        <sz val="12"/>
        <color theme="1"/>
        <rFont val="Times New Roman"/>
        <family val="1"/>
      </rPr>
      <t>, MATERIAL BASE PLÁSTICO ABS, DE PAREDE, COR BRANCO, COM SISTEMA DE FECHAMENTO COM CHAVE PARA ROLO DE ATÉ 300 METROS.</t>
    </r>
  </si>
  <si>
    <r>
      <rPr>
        <b/>
        <sz val="12"/>
        <color theme="1"/>
        <rFont val="Times New Roman"/>
        <family val="1"/>
      </rPr>
      <t>DISPENSADOR PARA PAPEL TOALHA DE ROLO/BOBINA</t>
    </r>
    <r>
      <rPr>
        <sz val="12"/>
        <color theme="1"/>
        <rFont val="Times New Roman"/>
        <family val="1"/>
      </rPr>
      <t xml:space="preserve">, COM SISTEMA MECÂNICO E CORTE AUTOMÁTICO. </t>
    </r>
    <r>
      <rPr>
        <sz val="12"/>
        <rFont val="Times New Roman"/>
        <family val="1"/>
      </rPr>
      <t>EM PLÁSTICO ABS DE ALTA RESISTÊNCIA E DURABILIDADE, VISOR FRONTAL PARA VISUALIZAÇÃO DO NÍVEL DE ABASTECIMENTO. DEVE ACOMPANHAR KIT DE INSTALAÇÃO CONTENDO BUCHAS E PARAFUSOS NECESSÁRIOS PARA FIXAÇÃO. COMPATÍVEL COM BOBINA DE 200 METROS.</t>
    </r>
  </si>
  <si>
    <r>
      <rPr>
        <b/>
        <sz val="12"/>
        <rFont val="Times New Roman"/>
        <family val="1"/>
      </rPr>
      <t>PAPEL TOALHA</t>
    </r>
    <r>
      <rPr>
        <sz val="12"/>
        <rFont val="Times New Roman"/>
        <family val="1"/>
      </rPr>
      <t xml:space="preserve"> BRANCO, EM </t>
    </r>
    <r>
      <rPr>
        <u/>
        <sz val="12"/>
        <rFont val="Times New Roman"/>
        <family val="1"/>
      </rPr>
      <t>ROLO,</t>
    </r>
    <r>
      <rPr>
        <sz val="12"/>
        <rFont val="Times New Roman"/>
        <family val="1"/>
      </rPr>
      <t xml:space="preserve"> HIDROSSOLÚVEL, DE PRIMEIRA QUALIDADE, NÃO RECICLADO, SEM FRAGRÂNCIA, 100% CELULOSE VIRGEM, ABSORVENTE À UMIDADE E PARA UTILIZAÇÃO EM DISPENSER DE PAPEL TOALHA TIPO BOBINA AUTOCORTANTE. </t>
    </r>
    <r>
      <rPr>
        <b/>
        <sz val="12"/>
        <rFont val="Times New Roman"/>
        <family val="1"/>
      </rPr>
      <t xml:space="preserve">DIMENSÕES APROXIMADAS DE 20CM DE LARGURA POR 200 MTS DE COMPRIMENTO, </t>
    </r>
    <r>
      <rPr>
        <sz val="12"/>
        <rFont val="Times New Roman"/>
        <family val="1"/>
      </rPr>
      <t>APROXIMADAMENTE. PRODUTO COM FICHA TECNICA E LAUDO MICROBIOLOGICO E DERMATOLOGICO COM ANALISES DE ACORDO COM A METODOLOGIA EMPREGADA NA PORTARIA 1480 DO MINISTERIO DA SAUDE E COM REFERENCIA DA ABNT NBR 15134:2004 E NBR 1546-47. OS LAUDOS DEVERÃO ESTAR VIGENTES E CONSTAR O NOME DA MARCA ANALISADA, E SER EMITIDOS POR LABORATORIOS CREDENCIADOS PELA ANVISA (REDE REBLAS).</t>
    </r>
  </si>
  <si>
    <r>
      <rPr>
        <b/>
        <sz val="12"/>
        <color theme="1"/>
        <rFont val="Times New Roman"/>
        <family val="1"/>
      </rPr>
      <t>PAPEL TOALHA</t>
    </r>
    <r>
      <rPr>
        <sz val="12"/>
        <color theme="1"/>
        <rFont val="Times New Roman"/>
        <family val="1"/>
      </rPr>
      <t xml:space="preserve"> BRANCO, DUAS DOBRAS, HIDROSSOLÚVEL, DE PRIMEIRA QUALIDADE, NÃO RECICLADO, SEM FRAGRÂNCIA, 100% CELULOSE VIRGEM, ABSORVENTE À UMIDADE E PARA UTILIZAÇÃO EM DISPENSER DE PAPEL TOALHA. DIMENSÕES APROXIMADAS DE 23CM DE COMPRIMENTO E 22CM DE LARGURA, COM VARIAÇÃO DE +OU – 1CM. PACOTE COM 1000 FOLHAS. PRODUTO COM FICHA TECNICA E LAUDO MICROBIOLOGICO E DERMATOLOGICO COM ANALISES DE ACORDO COM A METODOLOGIA EMPREGADA NA PORTARIA 1480 DO MINISTERIO DA SAUDE E COM REFERENCIA DA ABNT NBR 15134:2004 E NBR 1546-47. OS LAUDOS DEVERÃO ESTAR VIGENTES E CONSTAR O NOME DA MARCA ANALISADA, E SER EMITIDOS POR LABORATORIOS CREDENCIADOS PELA ANVISA (REDE REBLAS).</t>
    </r>
  </si>
  <si>
    <r>
      <t>SABONETE LÍQUIDO</t>
    </r>
    <r>
      <rPr>
        <sz val="12"/>
        <color rgb="FF000000"/>
        <rFont val="Times New Roman"/>
        <family val="1"/>
      </rPr>
      <t xml:space="preserve">, ASPECTO FÍSICO LÍQUIDO VISCOSO CREMOSO, REFIL DE 800 ML, ACIDEZ PH NEUTRO, CARACTERÍSTICAS ADICIONAIS, COMPOSTO DE GLICERINA, AGENTES EMOLIENTES, COM COMPONENTES SUAVES QUE NÃO IRRITAM A PELE, BIODEGRADÁVEL, PRONTO PARA USO. </t>
    </r>
    <r>
      <rPr>
        <b/>
        <sz val="12"/>
        <color rgb="FF000000"/>
        <rFont val="Times New Roman"/>
        <family val="1"/>
      </rPr>
      <t>O PRODUTO DEVE TER NOTIFICAÇÃO NA ANVISA/MS, NÚMERO DE LOTE E VALIDADE DE ACORDO COM A LEGISLAÇÃO VIGENTE.</t>
    </r>
    <r>
      <rPr>
        <sz val="12"/>
        <color rgb="FF000000"/>
        <rFont val="Times New Roman"/>
        <family val="1"/>
      </rPr>
      <t xml:space="preserve"> A EMPRESA DEVE APRESENTAR A FICHA DE INFORMAÇÃO DE SEGURANÇA DE PRODUTO QUIMICO (FISPQ).. </t>
    </r>
  </si>
  <si>
    <r>
      <rPr>
        <b/>
        <sz val="12"/>
        <color theme="1"/>
        <rFont val="Times New Roman"/>
        <family val="1"/>
      </rPr>
      <t>GATILHO</t>
    </r>
    <r>
      <rPr>
        <sz val="12"/>
        <color theme="1"/>
        <rFont val="Times New Roman"/>
        <family val="1"/>
      </rPr>
      <t xml:space="preserve"> MANUAL PULVERIZADOR, ROSQUEADO, FABRICADO EM MATERIAL PLÁSTICO E COM CONTROLADOR DE JATO, PARA EMBALAGEM DE CAPACIDADE DE 1 LITRO.</t>
    </r>
    <r>
      <rPr>
        <sz val="12"/>
        <color rgb="FFFF0000"/>
        <rFont val="Times New Roman"/>
        <family val="1"/>
      </rPr>
      <t xml:space="preserve"> </t>
    </r>
  </si>
  <si>
    <r>
      <rPr>
        <b/>
        <sz val="12"/>
        <color theme="1"/>
        <rFont val="Times New Roman"/>
        <family val="1"/>
      </rPr>
      <t>PALHA DE AÇ</t>
    </r>
    <r>
      <rPr>
        <sz val="12"/>
        <color theme="1"/>
        <rFont val="Times New Roman"/>
        <family val="1"/>
      </rPr>
      <t xml:space="preserve">O, MATERIAL AÇO CARBONO, PARA LIMPEZA EM GERAL, CARACTERISTICAS ADICIONAIS Nº 1. </t>
    </r>
  </si>
  <si>
    <r>
      <rPr>
        <b/>
        <sz val="12"/>
        <color theme="1"/>
        <rFont val="Times New Roman"/>
        <family val="1"/>
      </rPr>
      <t>PANO DE LIMPEZA MULTIUSO</t>
    </r>
    <r>
      <rPr>
        <sz val="12"/>
        <color theme="1"/>
        <rFont val="Times New Roman"/>
        <family val="1"/>
      </rPr>
      <t xml:space="preserve">, MATERIAL COM NO MÍNIMO 70% EM FIBRA DE VISCOSE, LATEX SINTÉTICO, TIPO BOBINA, MICROPERFURADO E GRAMATURA MÍNIMA DE 41G/M2. MEDIDAS APROXIMADAS DA UNIDADE: 50CM DE COMPRIMENTO E 31CM DE LARGURA (COM VARIAÇÃO DE ATÉ 2CM PARA + OU PARA -), ROLO DE 300 M DE COMPRIMENTO. </t>
    </r>
  </si>
  <si>
    <r>
      <rPr>
        <b/>
        <sz val="12"/>
        <color theme="1"/>
        <rFont val="Times New Roman"/>
        <family val="1"/>
      </rPr>
      <t>ESCOVÃO</t>
    </r>
    <r>
      <rPr>
        <sz val="12"/>
        <color theme="1"/>
        <rFont val="Times New Roman"/>
        <family val="1"/>
      </rPr>
      <t xml:space="preserve"> P/ LIMPEZA DE SUPERFICIES, CERDAS EM NYLON, CORPO E CABO EM PLÁSTICO, MEDINDO APROXIMADAMENTE 6 CM DE ALTURA X 14 CM DE COMPRIMENTO X 8 CM DE LARGURA.</t>
    </r>
  </si>
  <si>
    <r>
      <rPr>
        <b/>
        <sz val="12"/>
        <rFont val="Times New Roman"/>
        <family val="1"/>
      </rPr>
      <t>SACO PLASTICO PARA LIXO HOSPITALAR</t>
    </r>
    <r>
      <rPr>
        <sz val="12"/>
        <rFont val="Times New Roman"/>
        <family val="1"/>
      </rPr>
      <t>, CAPACIDADE 50 LITROS LEITOSO, PARA COLETA DE LIXO INFECTANTE, CONTENDO SIMBOLOGIA DE RESÍDUOS INFECTANTE.  DIMENSÕES MÍNIMAS DE 63CM X 80CM. ATENDER A NBR 9191:2008.  O PRODUTO DEVE TER REGISTRO NA ANVISA/MS.</t>
    </r>
  </si>
  <si>
    <r>
      <rPr>
        <b/>
        <sz val="12"/>
        <color theme="1"/>
        <rFont val="Times New Roman"/>
        <family val="1"/>
      </rPr>
      <t>SACO PLASTICO PARA LIXO COMUM</t>
    </r>
    <r>
      <rPr>
        <sz val="12"/>
        <color theme="1"/>
        <rFont val="Times New Roman"/>
        <family val="1"/>
      </rPr>
      <t xml:space="preserve"> COR PRETA, CAPACIDADE 50 LITROS, DIMENSÕES MÍNIMAS DE 63CM X 80CM. SUPORTAR ATÉ 10 KG, E ATENDER A NBR 9191:2008.</t>
    </r>
  </si>
  <si>
    <r>
      <rPr>
        <b/>
        <sz val="12"/>
        <color theme="1"/>
        <rFont val="Times New Roman"/>
        <family val="1"/>
      </rPr>
      <t>SACO PLASTICO PARA LIXO COMUM</t>
    </r>
    <r>
      <rPr>
        <sz val="12"/>
        <color theme="1"/>
        <rFont val="Times New Roman"/>
        <family val="1"/>
      </rPr>
      <t xml:space="preserve"> COR PRETA, REFORÇADO, CAPACIDADE 100 LITROS, DIMENSÕES NO MÍNIMO 75CM X105CM, E ATENDER A NBR 9191:2008.</t>
    </r>
  </si>
  <si>
    <r>
      <rPr>
        <b/>
        <sz val="12"/>
        <color theme="1"/>
        <rFont val="Times New Roman"/>
        <family val="1"/>
      </rPr>
      <t>SACO PLASTICO PARA LIXO COMUM</t>
    </r>
    <r>
      <rPr>
        <sz val="12"/>
        <color theme="1"/>
        <rFont val="Times New Roman"/>
        <family val="1"/>
      </rPr>
      <t xml:space="preserve"> COR PRETA, CAPACIDADE 200 LITROS, REFORÇADO, DIMENSÕES MÍNIMAS DE 90CM X 120CM. </t>
    </r>
  </si>
  <si>
    <r>
      <rPr>
        <b/>
        <sz val="12"/>
        <color theme="1"/>
        <rFont val="Times New Roman"/>
        <family val="1"/>
      </rPr>
      <t>SACO PLASTICO PARA LIXO COMUM COR AZUL</t>
    </r>
    <r>
      <rPr>
        <sz val="12"/>
        <color theme="1"/>
        <rFont val="Times New Roman"/>
        <family val="1"/>
      </rPr>
      <t>, CAPACIDADE 200 LITROS, REFORÇADO, DIMENSÕES MÍNIMAS DE 90CM X 120CM. ATENDER A NBR 9191:2008.</t>
    </r>
  </si>
  <si>
    <r>
      <rPr>
        <b/>
        <sz val="12"/>
        <color theme="1"/>
        <rFont val="Times New Roman"/>
        <family val="1"/>
      </rPr>
      <t>SACO PLASTICO PARA LIXO HOSPITALAR</t>
    </r>
    <r>
      <rPr>
        <sz val="12"/>
        <color theme="1"/>
        <rFont val="Times New Roman"/>
        <family val="1"/>
      </rPr>
      <t xml:space="preserve">, CAPACIDADE 100 LITROS </t>
    </r>
    <r>
      <rPr>
        <u/>
        <sz val="12"/>
        <color theme="1"/>
        <rFont val="Times New Roman"/>
        <family val="1"/>
      </rPr>
      <t>COR VERMELHA</t>
    </r>
    <r>
      <rPr>
        <sz val="12"/>
        <color theme="1"/>
        <rFont val="Times New Roman"/>
        <family val="1"/>
      </rPr>
      <t>, PARA COLETA DE LIXO INFECTANTE, CONTENDO SIMBOLOGIA DE RESÍDUOS INFECTANTE.  ATENDER A NBR 9191:2008.</t>
    </r>
  </si>
  <si>
    <r>
      <rPr>
        <b/>
        <sz val="12"/>
        <color theme="1"/>
        <rFont val="Times New Roman"/>
        <family val="1"/>
      </rPr>
      <t>SACO PLASTICO PARA LIXO TÓXICO (QUIMIOTERÁPICOS)</t>
    </r>
    <r>
      <rPr>
        <sz val="12"/>
        <color theme="1"/>
        <rFont val="Times New Roman"/>
        <family val="1"/>
      </rPr>
      <t xml:space="preserve">, CAPACIDADE 50 LITROS, </t>
    </r>
    <r>
      <rPr>
        <b/>
        <sz val="12"/>
        <color theme="1"/>
        <rFont val="Times New Roman"/>
        <family val="1"/>
      </rPr>
      <t>COR LARANJA</t>
    </r>
    <r>
      <rPr>
        <sz val="12"/>
        <color theme="1"/>
        <rFont val="Times New Roman"/>
        <family val="1"/>
      </rPr>
      <t>, PARA ACONDICIONAMENTO DE RESÍDUOS HOSPITALARES DO GRUPO B, CONTENDO SIMBOLOGIA DE RESÍDUOS TÓXICO. ATENDER A NBR 9191:2008. O PRODUTO DEVE TER REGISTRO NA ANVISA/MS.</t>
    </r>
  </si>
  <si>
    <r>
      <rPr>
        <b/>
        <sz val="12"/>
        <color theme="1"/>
        <rFont val="Times New Roman"/>
        <family val="1"/>
      </rPr>
      <t>COLETOR DE MATERIAL PERFUROCORTANTE</t>
    </r>
    <r>
      <rPr>
        <sz val="12"/>
        <color theme="1"/>
        <rFont val="Times New Roman"/>
        <family val="1"/>
      </rPr>
      <t xml:space="preserve">, CAPACIDADE </t>
    </r>
    <r>
      <rPr>
        <b/>
        <sz val="12"/>
        <color theme="1"/>
        <rFont val="Times New Roman"/>
        <family val="1"/>
      </rPr>
      <t>90 LITROS</t>
    </r>
    <r>
      <rPr>
        <sz val="12"/>
        <color theme="1"/>
        <rFont val="Times New Roman"/>
        <family val="1"/>
      </rPr>
      <t xml:space="preserve">,  CONFECCIONADO EM PAPEL INCINERÁVEL, COR AMARELA, REVESTIDO INTERNAMENTE COM PRODUTO IMPERMEABILIZANTE QUE EVITA UMIDADE E VAZAMENTO, ACOMPANHADO DE SACO PLÁSTICO OU NÃO COM INSTRUÇÕES DE MONTAGEM E QUE INTEGRA O PRODUTO COM REVESTIMENTO INTERNO, CINTA
EM MATERIAL RESISTENTE À PERFURAÇÕES, ALÇA PARA TRANSPORTE FIXA AO COLETOR, TAMPA FIXA AO COLETOR, BOCAL COM ABERTURA QUE FACILITE O
DESCARTE DE MATERIAL E LINHA QUE APRESENTE O LIMITE MÁXIMO DE ENCHIMENTO. FABRICADO DE ACORDO COM A NBR 13853. O PRODUTO DEVE TER REGISTRO NA ANVISA/MS.
</t>
    </r>
  </si>
  <si>
    <r>
      <rPr>
        <b/>
        <sz val="12"/>
        <color theme="1"/>
        <rFont val="Times New Roman"/>
        <family val="1"/>
      </rPr>
      <t>PAPEL HIGIÊNICO</t>
    </r>
    <r>
      <rPr>
        <sz val="12"/>
        <color theme="1"/>
        <rFont val="Times New Roman"/>
        <family val="1"/>
      </rPr>
      <t>, COR BRANCA, MATERIAL 100% CELULOSE VIRGEM, COMPRIMENTO</t>
    </r>
    <r>
      <rPr>
        <b/>
        <sz val="12"/>
        <color theme="1"/>
        <rFont val="Times New Roman"/>
        <family val="1"/>
      </rPr>
      <t xml:space="preserve"> 250 M,</t>
    </r>
    <r>
      <rPr>
        <sz val="12"/>
        <color theme="1"/>
        <rFont val="Times New Roman"/>
        <family val="1"/>
      </rPr>
      <t xml:space="preserve"> LARGURA DE NO MÍNIMO 10 CM, </t>
    </r>
    <r>
      <rPr>
        <b/>
        <sz val="12"/>
        <rFont val="Times New Roman"/>
        <family val="1"/>
      </rPr>
      <t>FOLHA</t>
    </r>
    <r>
      <rPr>
        <b/>
        <sz val="12"/>
        <color rgb="FFFF0000"/>
        <rFont val="Times New Roman"/>
        <family val="1"/>
      </rPr>
      <t xml:space="preserve"> </t>
    </r>
    <r>
      <rPr>
        <b/>
        <sz val="12"/>
        <rFont val="Times New Roman"/>
        <family val="1"/>
      </rPr>
      <t>DUPLA</t>
    </r>
    <r>
      <rPr>
        <sz val="12"/>
        <rFont val="Times New Roman"/>
        <family val="1"/>
      </rPr>
      <t>,</t>
    </r>
    <r>
      <rPr>
        <sz val="12"/>
        <color theme="1"/>
        <rFont val="Times New Roman"/>
        <family val="1"/>
      </rPr>
      <t xml:space="preserve"> SEM PERFUME. A EMBALAGEM DEVERÁ CONTER A MARCA DO FABRICANTE, DIMENSÕES, COR E LOTE DO PRODUTO. APRESENTAR FICHA TÉCNICA DO PRODUTO E LAUDOS EM CONFORMIDADE COM A NBR 1546-42: LAUDO DE IRRITABILIDADE DÉRMICA E DE AÇÃO MICROBIOLÓGICA COMPROVANDO QUE O PRODUTO NÃO AGRIDE A PELE DO USUÁRIO E NEM CONTÉM SUBSTÂNCIA NOCIVA À SAÚDE.   OS LAUDOS DEVERÃO ESTAR VIGENTES E CONSTAR O NOME DA MARCA ANALISADA, E SER EMITIDOS POR LABORATORIOS CREDENCIADOS PELA ANVISA (REDE REBLAS) CONFORME PORTARIA MS Nº 1.480/90.</t>
    </r>
  </si>
  <si>
    <r>
      <rPr>
        <b/>
        <sz val="12"/>
        <color theme="1"/>
        <rFont val="Times New Roman"/>
        <family val="1"/>
      </rPr>
      <t>PAPEL HIGIENICO</t>
    </r>
    <r>
      <rPr>
        <sz val="12"/>
        <color theme="1"/>
        <rFont val="Times New Roman"/>
        <family val="1"/>
      </rPr>
      <t xml:space="preserve">, COR BRANCA, 100%  CELULOSE VIRGEM, PRIMEIRA LINHA E PRIMEIRA QUALIDADE, COMPRIMENTO </t>
    </r>
    <r>
      <rPr>
        <b/>
        <sz val="12"/>
        <color theme="1"/>
        <rFont val="Times New Roman"/>
        <family val="1"/>
      </rPr>
      <t>30 METROS</t>
    </r>
    <r>
      <rPr>
        <sz val="12"/>
        <color theme="1"/>
        <rFont val="Times New Roman"/>
        <family val="1"/>
      </rPr>
      <t xml:space="preserve">, LARGURA DE NO
MÍNIMO 10 CENTIMETROS, TIPO PICOTADO, </t>
    </r>
    <r>
      <rPr>
        <b/>
        <sz val="12"/>
        <color theme="1"/>
        <rFont val="Times New Roman"/>
        <family val="1"/>
      </rPr>
      <t xml:space="preserve">FOLHA DUPLA, </t>
    </r>
    <r>
      <rPr>
        <sz val="12"/>
        <color theme="1"/>
        <rFont val="Times New Roman"/>
        <family val="1"/>
      </rPr>
      <t>SEM PERFUME. A EMBALAGEM DEVERÁ CONTER A MARCA DO FABRICANTE, DIMENSÕES, COR E LOTE DO PRODUTO. APRESENTAR FICHA TÉCNICA DO PRODUTO E LAUDOS EM CONFORMIDADE COM A NBR 1546-42: LAUDO DE IRRITABILIDADE DÉRMICA E DE AÇÃO MICROBIOLÓGICA COMPROVANDO QUE O PRODUTO NÃO AGRIDE A PELE DO USUÁRIO E NEM CONTÉM SUBSTÂNCIA NOCIVA À SAÚDE.   OS LAUDOS DEVERÃO ESTAR VIGENTES E CONSTAR O NOME DA MARCA ANALISADA, E SER EMITIDOS POR LABORATORIOS CREDENCIADOS PELA ANVISA (REDE REBLAS) CONFORME PORTARIA MS Nº 1.480/90.</t>
    </r>
  </si>
  <si>
    <t>Custo anual por colaborador - SERVENTE</t>
  </si>
  <si>
    <t>Custo anual por colaborador - SERVENTE COLETOR</t>
  </si>
  <si>
    <t>Custo anual por colaborador - SUPERVISOR</t>
  </si>
  <si>
    <t>Custo mensal por colaborador - SERVENTE</t>
  </si>
  <si>
    <t>Custo mensal por colaborador - SERVENTE COLETOR</t>
  </si>
  <si>
    <t>Custo mensal por colaborador - SUPERVISOR</t>
  </si>
  <si>
    <t xml:space="preserve">Valor Anual </t>
  </si>
  <si>
    <t>Valor por colaborador</t>
  </si>
  <si>
    <t>Valor Unit</t>
  </si>
  <si>
    <t>Unidade</t>
  </si>
  <si>
    <t>UNIDADE</t>
  </si>
  <si>
    <t>PACOTE COM 100 UNID.</t>
  </si>
  <si>
    <t>CAIXA C/ 50 PARES</t>
  </si>
  <si>
    <t>PACOTE COM 100 UNIDADES</t>
  </si>
  <si>
    <t> UNIDADE</t>
  </si>
  <si>
    <t>PAR</t>
  </si>
  <si>
    <r>
      <t>TOUCA</t>
    </r>
    <r>
      <rPr>
        <sz val="10"/>
        <color rgb="FF000000"/>
        <rFont val="Times New Roman"/>
        <family val="1"/>
      </rPr>
      <t xml:space="preserve"> MODELO UNISSEX, DESCARTÁVEL.</t>
    </r>
  </si>
  <si>
    <t>Quantidade de empregados (SERVENTES)</t>
  </si>
  <si>
    <t>Blusa manga longa</t>
  </si>
  <si>
    <t>Camisa Social Manga curta, em microfibra</t>
  </si>
  <si>
    <t>Calça social comprida, com presilhas para cinto, em tecido oxford, na cor preta</t>
  </si>
  <si>
    <t>Cinto social em couro</t>
  </si>
  <si>
    <t>Sapato em couro, na cor preta, modelo social</t>
  </si>
  <si>
    <t>Meia Social</t>
  </si>
  <si>
    <r>
      <t xml:space="preserve">CARRINHO FUNCIONAL EM POLIPROPILENO, COM CANTOS ARREDONDADOS, PLATAFORMA FRONTAL QUE PERMITE COLOCAR BALDE ESPREMEDOR, ESPAÇO </t>
    </r>
    <r>
      <rPr>
        <b/>
        <sz val="11"/>
        <rFont val="Times New Roman"/>
        <family val="1"/>
      </rPr>
      <t>COM RECIPIENTE FECHADO COM TRANCA RESISTENTE</t>
    </r>
    <r>
      <rPr>
        <sz val="11"/>
        <rFont val="Times New Roman"/>
        <family val="1"/>
      </rPr>
      <t xml:space="preserve"> QUE IMPEDE O ACESSO AO CONTEÚDO DO CARRO. CLIPS DE BORRACHA PARA FIXAÇÃO DE CABOS. DEVE ACOMPANHAR BOLSA VINILICA, NA PARTE TRASEIRA, COM FECHO DE ZIPER, ABERTURA FRONTAL PARA FACILITAR A REMOÇÃO DOS RESÍDUOS.</t>
    </r>
  </si>
  <si>
    <t>VALOR UNIT</t>
  </si>
  <si>
    <r>
      <rPr>
        <b/>
        <sz val="12"/>
        <color theme="1"/>
        <rFont val="Times New Roman"/>
        <family val="1"/>
      </rPr>
      <t>Vasourinha para uso em sanitários</t>
    </r>
    <r>
      <rPr>
        <sz val="12"/>
        <color theme="1"/>
        <rFont val="Times New Roman"/>
        <family val="1"/>
      </rPr>
      <t>. composta de material plástico e que contenha em sua estrutura uma escova com formato arredondado e cerdas flexíveis de nylon; um cabo acoplado à escova que evita o contato direto com os materiais de limpeza e o próprio vaso.</t>
    </r>
  </si>
  <si>
    <t>GALÃO 5 LITROS</t>
  </si>
  <si>
    <t>UNIDADE - ROLO COM 250 M</t>
  </si>
  <si>
    <t>UNIDADE - ROLO COM 30M</t>
  </si>
  <si>
    <t>PCT. COM 1000 FOLHAS</t>
  </si>
  <si>
    <t>1 LITRO</t>
  </si>
  <si>
    <t>FARDO COM 100 UNIDADES</t>
  </si>
  <si>
    <t xml:space="preserve"> ROLO COM 250M</t>
  </si>
  <si>
    <t>CAIXA COM 3 UNIDADES</t>
  </si>
  <si>
    <t>FRASCO COM 300 ML</t>
  </si>
  <si>
    <t> 1 LITRO</t>
  </si>
  <si>
    <t>ROLO C/ aprox. 900 ETIQ.</t>
  </si>
  <si>
    <t>PACOTE COM  5 FIBRAS</t>
  </si>
  <si>
    <t>REFIL DE 800ML</t>
  </si>
  <si>
    <t>FRASCO DE 1 LITRO</t>
  </si>
  <si>
    <r>
      <rPr>
        <b/>
        <sz val="12"/>
        <color theme="1"/>
        <rFont val="Times New Roman"/>
        <family val="1"/>
      </rPr>
      <t>COLETOR DE MATERIAL PERFUROCORTANTE, CAPACIDADE 3 LITROS</t>
    </r>
    <r>
      <rPr>
        <sz val="12"/>
        <color theme="1"/>
        <rFont val="Times New Roman"/>
        <family val="1"/>
      </rPr>
      <t xml:space="preserve">,  CONFECCIONADO EM PAPEL INCINERÁVEL, COR AMARELA, REVESTIDO INTERNAMENTE COM PRODUTO IMPERMEABILIZANTE QUE EVITA UMIDADE E VAZAMENTO, ACOMPANHADO DE SACO PLÁSTICO OU NÃO, COM INSTRUÇÕES DE MONTAGEM E QUE INTEGRA O PRODUTO COM REVESTIMENTO INTERNO, CINTA
EM MATERIAL RESISTENTE À PERFURAÇÕES, ALÇA PARA TRANSPORTE FIXA AO COLETOR, TAMPA FIXA AO COLETOR, BOCAL COM ABERTURA QUE FACILITE O
DESCARTE DE MATERIAL E LINHA QUE APRESENTE O LIMITE MÁXIMO DE ENCHIMENTO. FABRICADO DE ACORDO COM A NBR 13853. O PRODUTO DEVE TER REGISTRO NA ANVISA/MS.
</t>
    </r>
  </si>
  <si>
    <r>
      <rPr>
        <b/>
        <sz val="12"/>
        <color theme="1"/>
        <rFont val="Times New Roman"/>
        <family val="1"/>
      </rPr>
      <t>COLETOR DE MATERIAL PERFUROCORTANTE</t>
    </r>
    <r>
      <rPr>
        <sz val="12"/>
        <color theme="1"/>
        <rFont val="Times New Roman"/>
        <family val="1"/>
      </rPr>
      <t xml:space="preserve">, CAPACIDADE </t>
    </r>
    <r>
      <rPr>
        <b/>
        <sz val="12"/>
        <color theme="1"/>
        <rFont val="Times New Roman"/>
        <family val="1"/>
      </rPr>
      <t>13 LITROS</t>
    </r>
    <r>
      <rPr>
        <sz val="12"/>
        <color theme="1"/>
        <rFont val="Times New Roman"/>
        <family val="1"/>
      </rPr>
      <t>,  CONFECCIONADO EM PAPEL INCINERÁVEL, COR AMARELA, REVESTIDO INTERNAMENTE COM PRODUTO IMPERMEABILIZANTE QUE EVITA UMIDADE E VAZAMENTO, ACOMPANHADO DE SACO PLÁSTICO OU NÃO COM INSTRUÇÕES DE MONTAGEM E QUE INTEGRA O PRODUTO COM REVESTIMENTO INTERNO, CINTA
EM MATERIAL RESISTENTE À PERFURAÇÕES, ALÇA PARA TRANSPORTE FIXA AO COLETOR, TAMPA FIXA AO COLETOR, BOCAL COM ABERTURA QUE FACILITE O
DESCARTE DE MATERIAL E LINHA QUE APRESENTE O LIMITE MÁXIMO DE ENCHIMENTO. FABRICADO DE ACORDO COM A NBR 13853</t>
    </r>
  </si>
  <si>
    <r>
      <rPr>
        <b/>
        <sz val="12"/>
        <color theme="1"/>
        <rFont val="Times New Roman"/>
        <family val="1"/>
      </rPr>
      <t>COLETOR DE MATERIAL PERFUROCORTANTE</t>
    </r>
    <r>
      <rPr>
        <sz val="12"/>
        <color theme="1"/>
        <rFont val="Times New Roman"/>
        <family val="1"/>
      </rPr>
      <t xml:space="preserve">, CAPACIDADE </t>
    </r>
    <r>
      <rPr>
        <b/>
        <sz val="12"/>
        <color theme="1"/>
        <rFont val="Times New Roman"/>
        <family val="1"/>
      </rPr>
      <t>20 LITROS</t>
    </r>
    <r>
      <rPr>
        <sz val="12"/>
        <color theme="1"/>
        <rFont val="Times New Roman"/>
        <family val="1"/>
      </rPr>
      <t>, CONFECCIONADO EM PAPEL INCINERÁVEL, COR AMARELA, REVESTIDO INTERNAMENTE COM PRODUTO IMPERMEABILIZANTE QUE EVITA UMIDADE E VAZAMENTO, ACOMPANHADO DE SACO PLÁSTICO OU NÃO COM INSTRUÇÕES DE MONTAGEM E QUE INTEGRA O PRODUTO COM REVESTIMENTO INTERNO, CINTA EM MATERIAL RESISTENTE À PERFURAÇÕES, ALÇA PARA TRANSPORTE FIXA AO COLETOR, TAMPA FIXA AO COLETOR, BOCAL COM ABERTURA QUE FACILITE O DESCARTE DE MATERIAL E LINHA QUE 
APRESENTE O LIMITE MÁXIMO DE ENCHIMENTO.FABRICADO DE ACORDO COM A NBR 13853.</t>
    </r>
  </si>
  <si>
    <t>Razão Social:</t>
  </si>
  <si>
    <t>Endereço:</t>
  </si>
  <si>
    <t>Telefone:</t>
  </si>
  <si>
    <t>E-mail:</t>
  </si>
  <si>
    <t>UF:</t>
  </si>
  <si>
    <t>CEP:</t>
  </si>
  <si>
    <t>INDICAÇÃO DOS SINDICATOS, ACORDOS, CONVENÇÕES OU DISSÍDIOS COLETIVOS DE TRABALHO</t>
  </si>
  <si>
    <t>QUANTIDADE DE PESSOAL</t>
  </si>
  <si>
    <t>SERVENTES DE LIMPEZA</t>
  </si>
  <si>
    <t>SUPERVISORES</t>
  </si>
  <si>
    <t>TOTAL DE COLABORADORES</t>
  </si>
  <si>
    <t>VALOR TOTAL DA PROPOSTA</t>
  </si>
  <si>
    <t>(valor por extenso)</t>
  </si>
  <si>
    <t>RELAÇÃO DOS MATERIAIS E INSUMOS</t>
  </si>
  <si>
    <t>VALOR UNITÁRIO</t>
  </si>
  <si>
    <t>VALOR MEAC</t>
  </si>
  <si>
    <t>CNPJ:</t>
  </si>
  <si>
    <t>DETERGENTE NEUTRO BIODEGRADÁVEL PARA USO INSTITUCIONAL, EM ASSISTENCIA A SAÚDE OU HOSPITAIS, LÍQUIDO, CONCENTRADO, COMPOSTO DE TENSOATIVOS ANIÔNICOS,  NEUTRO, SEM PERFUME, INDICADO PARA LIMPEZA LEVE E PESADA DE PISOS, MOBILIÁRIOS, UTENSÍLIOS, E SUPERFÍCIES EM GERAL. O PRODUTO DEVE TER NOTIFICAÇÃO NA ANVISA/MS, NÚMERO DE LOTE E VALIDADE DE ACORDO COM A LEGISLAÇÃO VIGENTE. A EMPRESA DEVE APRESENTAR A FICHA DE INFORMAÇÃO DE SEGURANÇA DE PRODUTO QUIMICO (FISPQ). DILUIÇÃO MINIMA PARA LIMPEZA LEVE DE 1:120.
A EMPRESA DEVERÁ DISPONIBILIZAR E INSTALAR DILUIDOR ELETRÔNICO.</t>
  </si>
  <si>
    <r>
      <rPr>
        <b/>
        <sz val="12"/>
        <color theme="1"/>
        <rFont val="Times New Roman"/>
        <family val="1"/>
      </rPr>
      <t>SAPÓLIO CREMOSO,</t>
    </r>
    <r>
      <rPr>
        <sz val="12"/>
        <color theme="1"/>
        <rFont val="Times New Roman"/>
        <family val="1"/>
      </rPr>
      <t xml:space="preserve"> COMPOSIÇÃO TENSOATIVOS ANIÔNICOS, ALCALINIZANTES, ESPESSANTE, APLICAÇÃO LIMPEZA, ASPECTO FÍSICO CREMOSO, FRASCO COM 300ML. O PRODUTO DEVE TER NOTIFICAÇÃO NA ANVISA/MS </t>
    </r>
  </si>
  <si>
    <t>Nº do Processo:</t>
  </si>
  <si>
    <t>Licitação Nº:  ___/______</t>
  </si>
  <si>
    <t>Dia __/__/__ às __:__ horas</t>
  </si>
  <si>
    <t>DISCRIMINAÇÃO DOS SERVIÇOS (DADOS REFERENTES À CONTRATAÇÃO)</t>
  </si>
  <si>
    <t>Data de apresentação da proposta (dia/mês/ano):</t>
  </si>
  <si>
    <t>Município/UF:</t>
  </si>
  <si>
    <t>Ano do Acordo, Convenção ou Dissídio Coletivo:</t>
  </si>
  <si>
    <t>Número de meses de execução contratual:</t>
  </si>
  <si>
    <t>IDENTIFICAÇÃO DO SERVIÇO</t>
  </si>
  <si>
    <t>Tipo de Serviço</t>
  </si>
  <si>
    <t>Unidade de Medida</t>
  </si>
  <si>
    <t>Quantidade total a contratar (em função da unidade de medida)</t>
  </si>
  <si>
    <t>M²</t>
  </si>
  <si>
    <t>Mão de obra (Mão de obra vinculada à execução contratual)</t>
  </si>
  <si>
    <t>Dados para composição dos custos referentes a mão de obra</t>
  </si>
  <si>
    <t>Tipo de Serviço (mesmo serviço com características distintas)</t>
  </si>
  <si>
    <t>Classificação Brasileira de Ocupações (CBO)</t>
  </si>
  <si>
    <t>Salário Normativo da Categoria Profissional</t>
  </si>
  <si>
    <t>Categoria Profissional (vinculada à execução contratual)</t>
  </si>
  <si>
    <t>Data-Base da Categoria (dia/mês/ano)</t>
  </si>
  <si>
    <t>Nota 1: Deverá ser elaborado um quadro para cada tipo de serviço.</t>
  </si>
  <si>
    <t>Nota 2: A planilha será calculada considerando o valor mensal do empregado.</t>
  </si>
  <si>
    <t>Nota 1: O Módulo 1 refere-se ao valor mensal devido ao empregado pela prestação do serviço no período de 12 meses.</t>
  </si>
  <si>
    <r>
      <rPr>
        <b/>
        <sz val="9"/>
        <color theme="1"/>
        <rFont val="Times New Roman"/>
        <family val="1"/>
      </rPr>
      <t xml:space="preserve">Nota 1: </t>
    </r>
    <r>
      <rPr>
        <sz val="9"/>
        <color theme="1"/>
        <rFont val="Times New Roman"/>
        <family val="1"/>
      </rPr>
      <t xml:space="preserve">Como a planilha de custos e formação de preços é calculada mensalmente, provisiona-se proporcionalmente 1/12 (um doze avos) dos valores referentes a gratificação natalina, férias e adicional de férias. </t>
    </r>
  </si>
  <si>
    <r>
      <rPr>
        <b/>
        <sz val="9"/>
        <color theme="1"/>
        <rFont val="Times New Roman"/>
        <family val="1"/>
      </rPr>
      <t xml:space="preserve">Nota 2: </t>
    </r>
    <r>
      <rPr>
        <sz val="9"/>
        <color theme="1"/>
        <rFont val="Times New Roman"/>
        <family val="1"/>
      </rPr>
      <t>O adicional de férias contido no Submódulo 2.1 corresponde a 1/3 (um terço) da remuneração que por sua vez é divido por 12 (doze) conforme Nota 1 acima.</t>
    </r>
  </si>
  <si>
    <r>
      <rPr>
        <b/>
        <sz val="9"/>
        <color theme="1"/>
        <rFont val="Times New Roman"/>
        <family val="1"/>
      </rPr>
      <t>Nota 3:</t>
    </r>
    <r>
      <rPr>
        <sz val="9"/>
        <color theme="1"/>
        <rFont val="Times New Roman"/>
        <family val="1"/>
      </rPr>
      <t xml:space="preserve"> Levando em consideração a vigência contratual prevista no art. 57 da Lei nº 8.666, de 23 de junho de 1993, a rubrica férias tem como objetivo principal suprir a necessidade do pagamento das férias remuneradas ao final do contrato de 12 meses. Esta rubrica, quando da prorrogação contratual, torna-se custo não renovável. </t>
    </r>
  </si>
  <si>
    <t>Nota 1: Os percentuais dos encargos previdenciários, do FGTS e demais contribuições são aqueles estabelecidos pela legislação vigente.</t>
  </si>
  <si>
    <t>Nota 2: O SAT a depender do grau de risco do serviço irá variar entre 1%, para risco leve, de 2%, para risco médio, e de 3% de risco grave.</t>
  </si>
  <si>
    <t>Nota 3: Esses percentuais incidem sobre o Módulo 1, o Submódulo 2.1.</t>
  </si>
  <si>
    <t>Nota 1: O valor informado deverá ser o custo real do benefício (descontado o valor eventualmente pago pelo empregado).</t>
  </si>
  <si>
    <t>Nota 2: Observar a previsão dos benefícios contidos em Acordos, Convenções e Dissídios Coletivos de Trabalho e atentar-se ao disposto no art. 6º desta Instrução Normativa.</t>
  </si>
  <si>
    <t>Incidência de GPS, FGTS e outras contribuições sobre o Aviso Prévio Trabalhado</t>
  </si>
  <si>
    <t>Nota 1: Os itens que contemplam o módulo 4 se referem ao custo dos dias trabalhados pelo repositor/substituto, quando o empregado alocado na prestação de serviço estiver ausente, conforme as previsões estabelecidas na legislação.</t>
  </si>
  <si>
    <t xml:space="preserve">Submódulo 4.1 - Substituto nas Ausências Legais </t>
  </si>
  <si>
    <t>Substituto nas Ausências Legais</t>
  </si>
  <si>
    <t>Substituto na cobertura de Férias</t>
  </si>
  <si>
    <t>Substituto na cobertura de Ausências Legais</t>
  </si>
  <si>
    <t>Substituto na cobertura de Licença-Paternidade</t>
  </si>
  <si>
    <t>Substituto na cobertura de Ausência por acidente de trabalho</t>
  </si>
  <si>
    <t>Substituto na cobertura de Afastamento Maternidade</t>
  </si>
  <si>
    <t>Substituto na cobertura de Outras ausências (especificar)</t>
  </si>
  <si>
    <t>Submódulo 4.2 - Substituto na Intrajornada</t>
  </si>
  <si>
    <t xml:space="preserve">Substituto na Intrajornada </t>
  </si>
  <si>
    <t>Substituto na cobertura de Intervalo para repouso ou alimentação</t>
  </si>
  <si>
    <t>Substituto na Intrajornada</t>
  </si>
  <si>
    <t>Nota 1: Custos Indiretos, Tributos e Lucro por empregado.</t>
  </si>
  <si>
    <t>Nota 2: O valor referente a tributos é obtido aplicando-se o percentual sobre o valor do faturamento.</t>
  </si>
  <si>
    <r>
      <t xml:space="preserve">Salário-Base </t>
    </r>
    <r>
      <rPr>
        <sz val="12"/>
        <color rgb="FFFF0000"/>
        <rFont val="Times New Roman"/>
        <family val="1"/>
      </rPr>
      <t>(conforme CCT)</t>
    </r>
  </si>
  <si>
    <r>
      <t xml:space="preserve">Adicional de Insalubridade </t>
    </r>
    <r>
      <rPr>
        <sz val="12"/>
        <color rgb="FFFF0000"/>
        <rFont val="Times New Roman"/>
        <family val="1"/>
      </rPr>
      <t>(= remuneração x 20%)</t>
    </r>
  </si>
  <si>
    <r>
      <t xml:space="preserve">13º (décimo terceiro) Salário </t>
    </r>
    <r>
      <rPr>
        <sz val="12"/>
        <color rgb="FFFF0000"/>
        <rFont val="Times New Roman"/>
        <family val="1"/>
      </rPr>
      <t>( = remuneração / 12 meses)</t>
    </r>
  </si>
  <si>
    <r>
      <t xml:space="preserve">Férias e adicional de férias </t>
    </r>
    <r>
      <rPr>
        <sz val="12"/>
        <color rgb="FFFF0000"/>
        <rFont val="Times New Roman"/>
        <family val="1"/>
      </rPr>
      <t>[=(remuneração/12 meses)+((remuneração/12meses)/3)]</t>
    </r>
  </si>
  <si>
    <r>
      <t xml:space="preserve">SAT </t>
    </r>
    <r>
      <rPr>
        <sz val="12"/>
        <color rgb="FFFF0000"/>
        <rFont val="Times New Roman"/>
        <family val="1"/>
      </rPr>
      <t>(RAT X FAP)</t>
    </r>
  </si>
  <si>
    <t>R$</t>
  </si>
  <si>
    <t>Valor Total do Posto</t>
  </si>
  <si>
    <r>
      <t xml:space="preserve">NO CASO DO POSTO DE SERVIÇO PLANTONISTA OU SEJA CARGA HORÁRIA 12x36H, O VALOR FINAL DO POSTO SERÁ O VALOR </t>
    </r>
    <r>
      <rPr>
        <b/>
        <u/>
        <sz val="12"/>
        <color rgb="FFFF0000"/>
        <rFont val="Times New Roman"/>
        <family val="1"/>
      </rPr>
      <t>UNITÁRIO DO EMPREGADO MULTIPLICADO POR 2</t>
    </r>
  </si>
  <si>
    <t>TABELA DE FORMAÇÃO DE CUSTO DO EMPREGADO/POSTO</t>
  </si>
  <si>
    <t>Equipamentos e materiais duráveis - (valores de manutenção e depreciação)</t>
  </si>
  <si>
    <t>RELAÇÃO DE MATERIAIS DURÁVEIS E EQUIPAMENTOS</t>
  </si>
  <si>
    <t>ESPECIFICAÇÃO</t>
  </si>
  <si>
    <t>MARCA/MODELO</t>
  </si>
  <si>
    <t>QUANTIDADE ANUAL</t>
  </si>
  <si>
    <t>VALOR TOTAL ANUAL</t>
  </si>
  <si>
    <t xml:space="preserv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</si>
</sst>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R$&quot;* #,##0.00_-;\-&quot;R$&quot;* #,##0.00_-;_-&quot;R$&quot;* &quot;-&quot;??_-;_-@_-"/>
    <numFmt numFmtId="43" formatCode="_-* #,##0.00_-;\-* #,##0.00_-;_-* &quot;-&quot;??_-;_-@_-"/>
    <numFmt numFmtId="164" formatCode="_-&quot;R$&quot;\ * #,##0.00_-;\-&quot;R$&quot;\ * #,##0.00_-;_-&quot;R$&quot;\ * &quot;-&quot;??_-;_-@_-"/>
    <numFmt numFmtId="165" formatCode="_(* #,##0.00_);_(* \(#,##0.00\);_(* \-??_);_(@_)"/>
    <numFmt numFmtId="166" formatCode="0.0000000"/>
    <numFmt numFmtId="167" formatCode="_-[$R$-416]* #,##0.00_-;\-[$R$-416]* #,##0.00_-;_-[$R$-416]* &quot;-&quot;??_-;_-@_-"/>
    <numFmt numFmtId="168" formatCode="_-[$R$-416]\ * #,##0.00_-;\-[$R$-416]\ * #,##0.00_-;_-[$R$-416]\ * &quot;-&quot;??_-;_-@_-"/>
    <numFmt numFmtId="169" formatCode="0.00000"/>
  </numFmts>
  <fonts count="66"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64"/>
      <name val="Calibri"/>
      <family val="2"/>
      <scheme val="minor"/>
    </font>
    <font>
      <sz val="12"/>
      <color rgb="FFFF0000"/>
      <name val="Times New Roman"/>
      <family val="1"/>
    </font>
    <font>
      <b/>
      <sz val="12"/>
      <color rgb="FFFF0000"/>
      <name val="Times New Roman"/>
      <family val="1"/>
    </font>
    <font>
      <sz val="12"/>
      <name val="Times New Roman"/>
      <family val="1"/>
    </font>
    <font>
      <b/>
      <sz val="12"/>
      <color indexed="8"/>
      <name val="Times New Roman"/>
      <family val="1"/>
    </font>
    <font>
      <sz val="12"/>
      <color indexed="8"/>
      <name val="Times New Roman"/>
      <family val="1"/>
    </font>
    <font>
      <sz val="18"/>
      <color theme="0"/>
      <name val="Times New Roman"/>
      <family val="1"/>
    </font>
    <font>
      <sz val="10"/>
      <color theme="1"/>
      <name val="Times New Roman"/>
      <family val="1"/>
    </font>
    <font>
      <b/>
      <sz val="10"/>
      <name val="Arial"/>
      <family val="2"/>
    </font>
    <font>
      <sz val="11"/>
      <name val="Calibri"/>
      <family val="2"/>
      <scheme val="minor"/>
    </font>
    <font>
      <b/>
      <sz val="10"/>
      <color rgb="FFFF0000"/>
      <name val="Arial"/>
      <family val="2"/>
    </font>
    <font>
      <sz val="11"/>
      <color theme="1"/>
      <name val="Times New Roman"/>
      <family val="1"/>
    </font>
    <font>
      <sz val="12"/>
      <color rgb="FF000000"/>
      <name val="Times New Roman"/>
      <family val="1"/>
    </font>
    <font>
      <sz val="11"/>
      <name val="Times New Roman"/>
      <family val="1"/>
    </font>
    <font>
      <sz val="11"/>
      <color rgb="FFFF0000"/>
      <name val="Times New Roman"/>
      <family val="1"/>
    </font>
    <font>
      <sz val="12"/>
      <color rgb="FF093D77"/>
      <name val="Times New Roman"/>
      <family val="1"/>
    </font>
    <font>
      <u/>
      <sz val="12"/>
      <color theme="1"/>
      <name val="Times New Roman"/>
      <family val="1"/>
    </font>
    <font>
      <b/>
      <sz val="12"/>
      <color rgb="FF000000"/>
      <name val="Times New Roman"/>
      <family val="1"/>
    </font>
    <font>
      <u/>
      <sz val="12"/>
      <name val="Times New Roman"/>
      <family val="1"/>
    </font>
    <font>
      <b/>
      <sz val="11"/>
      <name val="Times New Roman"/>
      <family val="1"/>
    </font>
    <font>
      <sz val="10"/>
      <color theme="1"/>
      <name val="Arial"/>
      <family val="2"/>
    </font>
    <font>
      <b/>
      <sz val="11"/>
      <color theme="4" tint="-0.249977111117893"/>
      <name val="Calibri"/>
      <family val="2"/>
      <scheme val="minor"/>
    </font>
    <font>
      <b/>
      <sz val="12"/>
      <color theme="1"/>
      <name val="Calibri"/>
      <family val="2"/>
      <scheme val="minor"/>
    </font>
    <font>
      <b/>
      <sz val="10"/>
      <color indexed="8"/>
      <name val="Times New Roman"/>
      <family val="1"/>
    </font>
    <font>
      <b/>
      <sz val="11"/>
      <color theme="1"/>
      <name val="Times New Roman"/>
      <family val="1"/>
    </font>
    <font>
      <sz val="10"/>
      <color rgb="FF000000"/>
      <name val="Times New Roman"/>
      <family val="1"/>
    </font>
    <font>
      <sz val="9"/>
      <color rgb="FF000000"/>
      <name val="Times New Roman"/>
      <family val="1"/>
    </font>
    <font>
      <sz val="9"/>
      <color theme="1"/>
      <name val="Times New Roman"/>
      <family val="1"/>
    </font>
    <font>
      <b/>
      <sz val="12"/>
      <color theme="4" tint="-0.249977111117893"/>
      <name val="Times New Roman"/>
      <family val="1"/>
    </font>
    <font>
      <sz val="8"/>
      <color rgb="FF000000"/>
      <name val="Arial"/>
      <family val="2"/>
    </font>
    <font>
      <sz val="10"/>
      <color rgb="FF000000"/>
      <name val="Arial"/>
      <family val="2"/>
    </font>
    <font>
      <sz val="11"/>
      <color rgb="FF000000"/>
      <name val="Arial"/>
      <family val="2"/>
    </font>
    <font>
      <b/>
      <sz val="11"/>
      <color rgb="FF000000"/>
      <name val="Arial"/>
      <family val="2"/>
    </font>
    <font>
      <b/>
      <sz val="14"/>
      <name val="Times New Roman"/>
      <family val="1"/>
    </font>
    <font>
      <b/>
      <sz val="8"/>
      <color rgb="FF000000"/>
      <name val="Arial"/>
      <family val="2"/>
    </font>
    <font>
      <sz val="8"/>
      <color theme="1"/>
      <name val="Times New Roman"/>
      <family val="1"/>
    </font>
    <font>
      <b/>
      <sz val="12"/>
      <color rgb="FF000000"/>
      <name val="Arial"/>
      <family val="2"/>
    </font>
    <font>
      <b/>
      <sz val="11"/>
      <color rgb="FF000000"/>
      <name val="Times New Roman"/>
      <family val="1"/>
    </font>
    <font>
      <b/>
      <sz val="14"/>
      <color theme="1"/>
      <name val="Times New Roman"/>
      <family val="1"/>
    </font>
    <font>
      <i/>
      <sz val="12"/>
      <color theme="1"/>
      <name val="Times New Roman"/>
      <family val="1"/>
    </font>
    <font>
      <b/>
      <sz val="9"/>
      <color theme="1"/>
      <name val="Times New Roman"/>
      <family val="1"/>
    </font>
    <font>
      <sz val="11"/>
      <color rgb="FF000000"/>
      <name val="Times New Roman"/>
      <family val="1"/>
    </font>
    <font>
      <sz val="11"/>
      <color theme="1"/>
      <name val="Arial"/>
      <family val="2"/>
    </font>
    <font>
      <b/>
      <u/>
      <sz val="12"/>
      <color rgb="FFFF0000"/>
      <name val="Times New Roman"/>
      <family val="1"/>
    </font>
  </fonts>
  <fills count="43">
    <fill>
      <patternFill patternType="none"/>
    </fill>
    <fill>
      <patternFill patternType="gray125"/>
    </fill>
    <fill>
      <patternFill patternType="solid">
        <fgColor theme="4" tint="0.39997558519241921"/>
        <bgColor indexed="64"/>
      </patternFill>
    </fill>
    <fill>
      <patternFill patternType="solid">
        <fgColor theme="4" tint="0.39997558519241921"/>
        <bgColor indexed="41"/>
      </patternFill>
    </fill>
    <fill>
      <patternFill patternType="solid">
        <fgColor theme="4" tint="0.39997558519241921"/>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FFFFFF"/>
        <bgColor indexed="64"/>
      </patternFill>
    </fill>
    <fill>
      <patternFill patternType="solid">
        <fgColor theme="4" tint="-0.249977111117893"/>
        <bgColor indexed="26"/>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53">
    <xf numFmtId="0" fontId="0" fillId="0" borderId="0"/>
    <xf numFmtId="9" fontId="1" fillId="0" borderId="0" applyFont="0" applyFill="0" applyBorder="0" applyAlignment="0" applyProtection="0"/>
    <xf numFmtId="165" fontId="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0" borderId="14" applyNumberFormat="0" applyFill="0" applyAlignment="0" applyProtection="0"/>
    <xf numFmtId="0" fontId="8" fillId="0" borderId="15" applyNumberFormat="0" applyFill="0" applyAlignment="0" applyProtection="0"/>
    <xf numFmtId="0" fontId="9" fillId="0" borderId="16"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17" applyNumberFormat="0" applyAlignment="0" applyProtection="0"/>
    <xf numFmtId="0" fontId="14" fillId="9" borderId="18" applyNumberFormat="0" applyAlignment="0" applyProtection="0"/>
    <xf numFmtId="0" fontId="15" fillId="9" borderId="17" applyNumberFormat="0" applyAlignment="0" applyProtection="0"/>
    <xf numFmtId="0" fontId="16" fillId="0" borderId="19" applyNumberFormat="0" applyFill="0" applyAlignment="0" applyProtection="0"/>
    <xf numFmtId="0" fontId="17" fillId="10" borderId="20" applyNumberFormat="0" applyAlignment="0" applyProtection="0"/>
    <xf numFmtId="0" fontId="18" fillId="0" borderId="0" applyNumberFormat="0" applyFill="0" applyBorder="0" applyAlignment="0" applyProtection="0"/>
    <xf numFmtId="0" fontId="1" fillId="11" borderId="21" applyNumberFormat="0" applyFont="0" applyAlignment="0" applyProtection="0"/>
    <xf numFmtId="0" fontId="19" fillId="0" borderId="0" applyNumberFormat="0" applyFill="0" applyBorder="0" applyAlignment="0" applyProtection="0"/>
    <xf numFmtId="0" fontId="20" fillId="0" borderId="22" applyNumberFormat="0" applyFill="0" applyAlignment="0" applyProtection="0"/>
    <xf numFmtId="0" fontId="2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1" fillId="35" borderId="0" applyNumberFormat="0" applyBorder="0" applyAlignment="0" applyProtection="0"/>
    <xf numFmtId="43" fontId="1" fillId="0" borderId="0" applyFont="0" applyFill="0" applyBorder="0" applyAlignment="0" applyProtection="0"/>
    <xf numFmtId="0" fontId="2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22">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10" fontId="25" fillId="0" borderId="2" xfId="1" applyNumberFormat="1" applyFont="1" applyBorder="1" applyAlignment="1">
      <alignment horizontal="center" vertical="center"/>
    </xf>
    <xf numFmtId="10" fontId="25" fillId="0" borderId="3" xfId="1" applyNumberFormat="1" applyFont="1" applyBorder="1" applyAlignment="1">
      <alignment horizontal="center" vertical="center"/>
    </xf>
    <xf numFmtId="3" fontId="3" fillId="0" borderId="1" xfId="2" applyNumberFormat="1" applyFont="1" applyFill="1" applyBorder="1" applyAlignment="1" applyProtection="1">
      <alignment horizontal="center" vertical="center"/>
    </xf>
    <xf numFmtId="0" fontId="2" fillId="0" borderId="0" xfId="0" applyFont="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vertical="center" wrapText="1"/>
    </xf>
    <xf numFmtId="0" fontId="3" fillId="0" borderId="24" xfId="0" applyFont="1" applyBorder="1" applyAlignment="1">
      <alignment horizontal="center" vertical="center" wrapText="1"/>
    </xf>
    <xf numFmtId="10" fontId="3" fillId="0" borderId="24" xfId="0" applyNumberFormat="1" applyFont="1" applyBorder="1" applyAlignment="1">
      <alignment horizontal="center" vertical="center" wrapText="1"/>
    </xf>
    <xf numFmtId="0" fontId="2" fillId="0" borderId="8" xfId="0" applyFont="1" applyBorder="1" applyAlignment="1">
      <alignment vertical="center" wrapText="1"/>
    </xf>
    <xf numFmtId="0" fontId="3" fillId="0" borderId="0" xfId="0" applyFont="1"/>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44" fontId="3" fillId="0" borderId="1" xfId="52" applyFont="1" applyFill="1" applyBorder="1" applyAlignment="1" applyProtection="1">
      <alignment horizontal="center" vertical="center"/>
    </xf>
    <xf numFmtId="44" fontId="25" fillId="0" borderId="1" xfId="52" applyFont="1" applyFill="1" applyBorder="1" applyAlignment="1">
      <alignment horizontal="center" vertical="center"/>
    </xf>
    <xf numFmtId="44" fontId="3" fillId="0" borderId="24" xfId="0" applyNumberFormat="1" applyFont="1" applyBorder="1" applyAlignment="1">
      <alignment horizontal="center" vertical="center" wrapText="1"/>
    </xf>
    <xf numFmtId="44" fontId="3" fillId="0" borderId="24" xfId="52" applyFont="1" applyBorder="1" applyAlignment="1">
      <alignment horizontal="center" vertical="center" wrapText="1"/>
    </xf>
    <xf numFmtId="44" fontId="2" fillId="0" borderId="24" xfId="52" applyFont="1" applyBorder="1" applyAlignment="1">
      <alignment horizontal="center" vertical="center" wrapText="1"/>
    </xf>
    <xf numFmtId="9" fontId="3" fillId="36" borderId="24" xfId="1" applyNumberFormat="1" applyFont="1" applyFill="1" applyBorder="1" applyAlignment="1">
      <alignment horizontal="center" vertical="center" wrapText="1"/>
    </xf>
    <xf numFmtId="10" fontId="2" fillId="0" borderId="24" xfId="0" applyNumberFormat="1" applyFont="1" applyBorder="1" applyAlignment="1">
      <alignment horizontal="center" vertical="center" wrapText="1"/>
    </xf>
    <xf numFmtId="0" fontId="29" fillId="0" borderId="23" xfId="0" applyFont="1" applyBorder="1" applyAlignment="1">
      <alignment vertical="center" wrapText="1"/>
    </xf>
    <xf numFmtId="0" fontId="29" fillId="0" borderId="0" xfId="0" applyFont="1" applyBorder="1" applyAlignment="1">
      <alignment vertical="center" wrapText="1"/>
    </xf>
    <xf numFmtId="44" fontId="2" fillId="0" borderId="24"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44" fontId="25" fillId="0" borderId="24" xfId="52" applyFont="1" applyFill="1" applyBorder="1" applyAlignment="1">
      <alignment horizontal="center" vertical="center" wrapText="1"/>
    </xf>
    <xf numFmtId="0" fontId="3" fillId="0" borderId="24" xfId="0" applyFont="1" applyFill="1" applyBorder="1" applyAlignment="1">
      <alignment vertical="center" wrapText="1"/>
    </xf>
    <xf numFmtId="44" fontId="3" fillId="0" borderId="24" xfId="0" applyNumberFormat="1" applyFont="1" applyBorder="1" applyAlignment="1">
      <alignment vertical="center" wrapText="1"/>
    </xf>
    <xf numFmtId="4" fontId="3" fillId="0" borderId="24" xfId="0" applyNumberFormat="1" applyFont="1" applyBorder="1" applyAlignment="1">
      <alignment vertical="center" wrapText="1"/>
    </xf>
    <xf numFmtId="10" fontId="3" fillId="0" borderId="0" xfId="0" applyNumberFormat="1" applyFont="1" applyAlignment="1">
      <alignment horizontal="center"/>
    </xf>
    <xf numFmtId="44" fontId="2" fillId="0" borderId="24" xfId="0" applyNumberFormat="1" applyFont="1" applyBorder="1" applyAlignment="1">
      <alignment vertical="center" wrapText="1"/>
    </xf>
    <xf numFmtId="0" fontId="26" fillId="3" borderId="1" xfId="0" applyFont="1" applyFill="1" applyBorder="1" applyAlignment="1">
      <alignment horizontal="center" vertical="center"/>
    </xf>
    <xf numFmtId="0" fontId="26" fillId="3" borderId="1" xfId="0" applyFont="1" applyFill="1" applyBorder="1" applyAlignment="1">
      <alignment horizontal="center" vertical="center" wrapText="1"/>
    </xf>
    <xf numFmtId="1" fontId="27" fillId="0" borderId="1" xfId="2" applyNumberFormat="1" applyFont="1" applyBorder="1" applyAlignment="1">
      <alignment horizontal="center" vertical="center"/>
    </xf>
    <xf numFmtId="44" fontId="27" fillId="0" borderId="1" xfId="52" applyFont="1" applyBorder="1" applyAlignment="1">
      <alignment horizontal="center" vertical="center"/>
    </xf>
    <xf numFmtId="44" fontId="3" fillId="0" borderId="0" xfId="0" applyNumberFormat="1" applyFont="1"/>
    <xf numFmtId="0" fontId="3" fillId="0" borderId="0" xfId="0" applyFont="1" applyFill="1"/>
    <xf numFmtId="4" fontId="5" fillId="0" borderId="29" xfId="0" applyNumberFormat="1" applyFont="1" applyBorder="1" applyAlignment="1">
      <alignment horizontal="center" vertical="center"/>
    </xf>
    <xf numFmtId="4" fontId="5" fillId="0" borderId="29" xfId="0" applyNumberFormat="1" applyFont="1" applyBorder="1" applyAlignment="1">
      <alignment horizontal="center" wrapText="1"/>
    </xf>
    <xf numFmtId="0" fontId="30" fillId="4" borderId="29" xfId="0" applyFont="1" applyFill="1" applyBorder="1" applyAlignment="1">
      <alignment horizontal="center" vertical="center" wrapText="1"/>
    </xf>
    <xf numFmtId="4" fontId="30" fillId="4" borderId="29" xfId="0" applyNumberFormat="1" applyFont="1" applyFill="1" applyBorder="1" applyAlignment="1">
      <alignment horizontal="center" wrapText="1"/>
    </xf>
    <xf numFmtId="167" fontId="3" fillId="0" borderId="1" xfId="0" applyNumberFormat="1" applyFont="1" applyBorder="1" applyAlignment="1">
      <alignment horizontal="center" vertical="center"/>
    </xf>
    <xf numFmtId="44" fontId="4" fillId="0" borderId="1" xfId="52" applyFont="1" applyFill="1" applyBorder="1" applyAlignment="1">
      <alignment horizontal="center" vertical="center"/>
    </xf>
    <xf numFmtId="44" fontId="4" fillId="2" borderId="1" xfId="52" applyFont="1" applyFill="1" applyBorder="1" applyAlignment="1">
      <alignment horizontal="center" vertical="center"/>
    </xf>
    <xf numFmtId="0" fontId="4" fillId="4" borderId="29" xfId="0" applyFont="1" applyFill="1" applyBorder="1" applyAlignment="1">
      <alignment horizontal="center" vertical="center" wrapText="1"/>
    </xf>
    <xf numFmtId="4" fontId="25" fillId="0" borderId="29" xfId="0" applyNumberFormat="1" applyFont="1" applyBorder="1" applyAlignment="1">
      <alignment horizontal="center" vertical="center"/>
    </xf>
    <xf numFmtId="4" fontId="4" fillId="4" borderId="29" xfId="0" applyNumberFormat="1" applyFont="1" applyFill="1" applyBorder="1" applyAlignment="1">
      <alignment horizontal="center" wrapText="1"/>
    </xf>
    <xf numFmtId="4" fontId="25" fillId="0" borderId="29" xfId="0" applyNumberFormat="1" applyFont="1" applyBorder="1" applyAlignment="1">
      <alignment horizontal="center" wrapText="1"/>
    </xf>
    <xf numFmtId="44" fontId="0" fillId="0" borderId="0" xfId="52" applyFont="1"/>
    <xf numFmtId="0" fontId="30" fillId="4" borderId="34" xfId="0" applyFont="1" applyFill="1" applyBorder="1" applyAlignment="1">
      <alignment horizontal="center" vertical="center" wrapText="1"/>
    </xf>
    <xf numFmtId="44" fontId="3" fillId="0" borderId="24" xfId="52"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25" fillId="0" borderId="1" xfId="0" applyFont="1" applyFill="1" applyBorder="1" applyAlignment="1">
      <alignment horizontal="center" vertical="center"/>
    </xf>
    <xf numFmtId="165" fontId="4" fillId="3" borderId="1" xfId="2" applyFont="1" applyFill="1" applyBorder="1" applyAlignment="1" applyProtection="1">
      <alignment horizontal="center" vertical="center"/>
    </xf>
    <xf numFmtId="4" fontId="4" fillId="3"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 fontId="4" fillId="4" borderId="1" xfId="0" applyNumberFormat="1" applyFont="1" applyFill="1" applyBorder="1" applyAlignment="1">
      <alignment horizontal="right" vertical="center" wrapText="1"/>
    </xf>
    <xf numFmtId="0" fontId="4" fillId="4" borderId="33" xfId="0" applyFont="1" applyFill="1" applyBorder="1" applyAlignment="1">
      <alignment horizontal="center" vertical="center"/>
    </xf>
    <xf numFmtId="0" fontId="4" fillId="4" borderId="33" xfId="0" applyFont="1" applyFill="1" applyBorder="1" applyAlignment="1">
      <alignment horizontal="center" vertical="center" wrapText="1"/>
    </xf>
    <xf numFmtId="0" fontId="25" fillId="0" borderId="1" xfId="0" applyFont="1" applyBorder="1" applyAlignment="1">
      <alignment horizontal="left" wrapText="1"/>
    </xf>
    <xf numFmtId="44" fontId="4" fillId="0" borderId="1" xfId="52" applyFont="1" applyBorder="1" applyAlignment="1">
      <alignment horizontal="center" vertical="center"/>
    </xf>
    <xf numFmtId="2" fontId="34" fillId="0" borderId="1" xfId="0" applyNumberFormat="1" applyFont="1" applyBorder="1" applyAlignment="1">
      <alignment horizontal="center" vertical="center"/>
    </xf>
    <xf numFmtId="44" fontId="4" fillId="0" borderId="1" xfId="52" applyFont="1" applyBorder="1" applyAlignment="1">
      <alignment horizontal="center" vertical="center" wrapText="1"/>
    </xf>
    <xf numFmtId="44" fontId="4" fillId="0" borderId="1" xfId="52" applyFont="1" applyBorder="1" applyAlignment="1">
      <alignment horizontal="center"/>
    </xf>
    <xf numFmtId="44" fontId="4" fillId="0" borderId="1" xfId="52" applyFont="1" applyBorder="1" applyAlignment="1">
      <alignment horizontal="right" vertical="center" wrapText="1"/>
    </xf>
    <xf numFmtId="0" fontId="25" fillId="0" borderId="5" xfId="0" applyFont="1" applyBorder="1" applyAlignment="1">
      <alignment horizontal="left" wrapText="1"/>
    </xf>
    <xf numFmtId="0" fontId="3" fillId="0" borderId="1" xfId="0" applyFont="1" applyBorder="1" applyAlignment="1">
      <alignment horizontal="justify" vertical="center" wrapText="1"/>
    </xf>
    <xf numFmtId="44" fontId="4" fillId="0" borderId="27" xfId="52" applyFont="1" applyBorder="1" applyAlignment="1">
      <alignment horizontal="center"/>
    </xf>
    <xf numFmtId="0" fontId="4" fillId="4" borderId="34" xfId="0" applyFont="1" applyFill="1" applyBorder="1" applyAlignment="1">
      <alignment horizontal="center" vertical="center"/>
    </xf>
    <xf numFmtId="0" fontId="25" fillId="0" borderId="30" xfId="0" applyFont="1" applyBorder="1" applyAlignment="1">
      <alignment horizontal="left" wrapText="1"/>
    </xf>
    <xf numFmtId="0" fontId="3" fillId="0" borderId="1" xfId="0" applyFont="1" applyFill="1" applyBorder="1" applyAlignment="1">
      <alignment horizontal="center" vertical="center" wrapText="1"/>
    </xf>
    <xf numFmtId="0" fontId="3" fillId="0" borderId="1" xfId="0" applyFont="1" applyBorder="1" applyAlignment="1">
      <alignment vertical="center" wrapText="1"/>
    </xf>
    <xf numFmtId="0" fontId="25" fillId="0" borderId="1" xfId="0" applyFont="1" applyBorder="1" applyAlignment="1">
      <alignment wrapText="1"/>
    </xf>
    <xf numFmtId="0" fontId="25" fillId="0" borderId="1" xfId="0" applyFont="1" applyFill="1" applyBorder="1" applyAlignment="1">
      <alignment wrapText="1"/>
    </xf>
    <xf numFmtId="0" fontId="34" fillId="0" borderId="1" xfId="0" applyFont="1" applyFill="1" applyBorder="1" applyAlignment="1">
      <alignment horizontal="center" vertical="center"/>
    </xf>
    <xf numFmtId="0" fontId="34" fillId="0" borderId="1" xfId="0" applyFont="1" applyBorder="1" applyAlignment="1">
      <alignment wrapText="1"/>
    </xf>
    <xf numFmtId="0" fontId="3" fillId="0" borderId="1" xfId="0" applyFont="1" applyBorder="1" applyAlignment="1">
      <alignment wrapText="1"/>
    </xf>
    <xf numFmtId="0" fontId="3" fillId="0" borderId="1" xfId="0" applyFont="1" applyFill="1" applyBorder="1" applyAlignment="1">
      <alignment wrapText="1"/>
    </xf>
    <xf numFmtId="0" fontId="3" fillId="0" borderId="0" xfId="0" applyFont="1" applyAlignment="1">
      <alignment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3" fillId="0" borderId="1" xfId="0" applyFont="1" applyBorder="1" applyAlignment="1">
      <alignment horizontal="left" wrapText="1"/>
    </xf>
    <xf numFmtId="0" fontId="39" fillId="0" borderId="1" xfId="0" applyFont="1" applyBorder="1" applyAlignment="1">
      <alignment wrapText="1"/>
    </xf>
    <xf numFmtId="0" fontId="4" fillId="0" borderId="1" xfId="0" applyFont="1" applyFill="1" applyBorder="1" applyAlignment="1">
      <alignment wrapText="1"/>
    </xf>
    <xf numFmtId="0" fontId="2" fillId="0" borderId="1" xfId="0" applyFont="1" applyBorder="1" applyAlignment="1">
      <alignment wrapText="1"/>
    </xf>
    <xf numFmtId="0" fontId="4" fillId="0" borderId="1" xfId="0" applyFont="1" applyBorder="1" applyAlignment="1">
      <alignment horizontal="center" vertical="center"/>
    </xf>
    <xf numFmtId="0" fontId="39" fillId="0" borderId="0" xfId="0" applyFont="1" applyAlignment="1">
      <alignment wrapText="1"/>
    </xf>
    <xf numFmtId="0" fontId="39" fillId="0" borderId="1" xfId="0" applyFont="1" applyBorder="1" applyAlignment="1">
      <alignment horizontal="left" vertical="center" wrapText="1"/>
    </xf>
    <xf numFmtId="0" fontId="34" fillId="0" borderId="0" xfId="0" applyFont="1" applyAlignment="1">
      <alignment wrapText="1"/>
    </xf>
    <xf numFmtId="0" fontId="3" fillId="0" borderId="11" xfId="0" applyFont="1" applyBorder="1" applyAlignment="1">
      <alignment wrapText="1"/>
    </xf>
    <xf numFmtId="0" fontId="3" fillId="0" borderId="11" xfId="0" applyFont="1" applyFill="1" applyBorder="1" applyAlignment="1">
      <alignment wrapText="1"/>
    </xf>
    <xf numFmtId="0" fontId="25" fillId="0" borderId="11" xfId="0" applyFont="1" applyBorder="1" applyAlignment="1">
      <alignment wrapText="1"/>
    </xf>
    <xf numFmtId="0" fontId="3" fillId="0" borderId="11" xfId="0" applyFont="1" applyBorder="1" applyAlignment="1">
      <alignment horizontal="left" wrapText="1"/>
    </xf>
    <xf numFmtId="0" fontId="3" fillId="0" borderId="0" xfId="0" applyFont="1" applyBorder="1" applyAlignment="1">
      <alignment horizontal="left" vertical="center" wrapText="1"/>
    </xf>
    <xf numFmtId="0" fontId="3" fillId="0" borderId="1" xfId="0" applyFont="1" applyBorder="1"/>
    <xf numFmtId="4" fontId="3" fillId="0" borderId="0" xfId="0" applyNumberFormat="1" applyFont="1"/>
    <xf numFmtId="164" fontId="3" fillId="0" borderId="0" xfId="0" applyNumberFormat="1" applyFont="1"/>
    <xf numFmtId="0" fontId="25" fillId="0" borderId="1" xfId="0" applyFont="1" applyBorder="1" applyAlignment="1">
      <alignment horizontal="center" vertical="center" wrapText="1"/>
    </xf>
    <xf numFmtId="0" fontId="4" fillId="3" borderId="1" xfId="0" applyFont="1" applyFill="1" applyBorder="1" applyAlignment="1">
      <alignment horizontal="center" vertical="center"/>
    </xf>
    <xf numFmtId="0" fontId="2" fillId="2" borderId="11" xfId="0" applyFont="1" applyFill="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xf>
    <xf numFmtId="0" fontId="4" fillId="0" borderId="1" xfId="0" applyFont="1" applyBorder="1" applyAlignment="1">
      <alignment horizontal="center"/>
    </xf>
    <xf numFmtId="0" fontId="2" fillId="0" borderId="8" xfId="0" applyFont="1" applyBorder="1" applyAlignment="1">
      <alignment horizontal="center" vertical="center" wrapText="1"/>
    </xf>
    <xf numFmtId="0" fontId="23" fillId="0" borderId="0" xfId="0" applyFont="1" applyAlignment="1">
      <alignment horizontal="center"/>
    </xf>
    <xf numFmtId="0" fontId="33" fillId="0" borderId="1" xfId="0" applyFont="1" applyFill="1" applyBorder="1" applyAlignment="1">
      <alignment horizontal="center" vertical="center"/>
    </xf>
    <xf numFmtId="3" fontId="33" fillId="0" borderId="1" xfId="2" applyNumberFormat="1" applyFont="1" applyFill="1" applyBorder="1" applyAlignment="1" applyProtection="1">
      <alignment horizontal="center" vertical="center"/>
    </xf>
    <xf numFmtId="44" fontId="35" fillId="0" borderId="1" xfId="52" applyFont="1" applyFill="1" applyBorder="1" applyAlignment="1">
      <alignment horizontal="center" vertical="center"/>
    </xf>
    <xf numFmtId="4" fontId="41" fillId="3" borderId="1" xfId="0" applyNumberFormat="1" applyFont="1" applyFill="1" applyBorder="1" applyAlignment="1">
      <alignment horizontal="center" vertical="center"/>
    </xf>
    <xf numFmtId="0" fontId="35" fillId="0" borderId="1" xfId="0" applyFont="1" applyFill="1" applyBorder="1" applyAlignment="1">
      <alignment horizontal="center" vertical="center"/>
    </xf>
    <xf numFmtId="164" fontId="0" fillId="0" borderId="0" xfId="0" applyNumberFormat="1"/>
    <xf numFmtId="0" fontId="0" fillId="0" borderId="0" xfId="0" applyFill="1" applyBorder="1"/>
    <xf numFmtId="0" fontId="41" fillId="0" borderId="0" xfId="0" applyFont="1" applyFill="1" applyBorder="1" applyAlignment="1">
      <alignment horizontal="center" vertical="center"/>
    </xf>
    <xf numFmtId="4" fontId="41" fillId="0" borderId="0" xfId="0" applyNumberFormat="1" applyFont="1" applyFill="1" applyBorder="1" applyAlignment="1">
      <alignment horizontal="center" vertical="center"/>
    </xf>
    <xf numFmtId="0" fontId="0" fillId="0" borderId="0" xfId="0" applyAlignment="1">
      <alignment wrapText="1"/>
    </xf>
    <xf numFmtId="0" fontId="3" fillId="0" borderId="27"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43" fillId="2" borderId="1" xfId="0" applyFont="1" applyFill="1" applyBorder="1" applyAlignment="1">
      <alignment horizontal="center" vertical="center" wrapText="1"/>
    </xf>
    <xf numFmtId="44" fontId="26" fillId="3" borderId="1" xfId="52" applyFont="1" applyFill="1" applyBorder="1" applyAlignment="1">
      <alignment vertical="center"/>
    </xf>
    <xf numFmtId="44" fontId="44" fillId="2" borderId="1" xfId="52" applyFont="1" applyFill="1" applyBorder="1"/>
    <xf numFmtId="44" fontId="44" fillId="2" borderId="1" xfId="52" applyFont="1" applyFill="1" applyBorder="1" applyAlignment="1">
      <alignment horizontal="center" vertical="center"/>
    </xf>
    <xf numFmtId="0" fontId="34" fillId="0" borderId="1" xfId="0" applyFont="1" applyBorder="1" applyAlignment="1">
      <alignment horizontal="center" vertical="center"/>
    </xf>
    <xf numFmtId="0" fontId="29" fillId="0" borderId="0" xfId="0" applyFont="1" applyAlignment="1">
      <alignment wrapText="1"/>
    </xf>
    <xf numFmtId="0" fontId="45" fillId="3"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29" fillId="0" borderId="1" xfId="0" applyFont="1" applyBorder="1" applyAlignment="1">
      <alignment horizontal="center" vertical="center" wrapText="1"/>
    </xf>
    <xf numFmtId="44" fontId="44" fillId="0" borderId="1" xfId="52" applyFont="1" applyFill="1" applyBorder="1" applyAlignment="1">
      <alignment horizontal="center" vertical="center"/>
    </xf>
    <xf numFmtId="0" fontId="48" fillId="0" borderId="1" xfId="0" applyFont="1" applyBorder="1" applyAlignment="1">
      <alignment horizontal="center" vertical="center"/>
    </xf>
    <xf numFmtId="0" fontId="48" fillId="0" borderId="1" xfId="0" applyFont="1" applyBorder="1" applyAlignment="1">
      <alignment horizontal="center" vertical="center" wrapText="1"/>
    </xf>
    <xf numFmtId="0" fontId="49" fillId="0" borderId="1" xfId="0" applyFont="1" applyBorder="1" applyAlignment="1">
      <alignment horizontal="center" vertical="center"/>
    </xf>
    <xf numFmtId="10" fontId="3" fillId="0" borderId="1" xfId="1" applyNumberFormat="1" applyFont="1" applyFill="1" applyBorder="1" applyAlignment="1" applyProtection="1">
      <alignment horizontal="center" vertical="center" wrapText="1"/>
    </xf>
    <xf numFmtId="0" fontId="37" fillId="0" borderId="1" xfId="0" applyFont="1" applyBorder="1" applyAlignment="1">
      <alignment horizontal="center" vertical="center"/>
    </xf>
    <xf numFmtId="0" fontId="35" fillId="0" borderId="1" xfId="0" applyFont="1" applyBorder="1" applyAlignment="1">
      <alignment horizontal="left" vertical="center" wrapText="1"/>
    </xf>
    <xf numFmtId="0" fontId="36" fillId="0" borderId="1" xfId="0" applyFont="1" applyBorder="1" applyAlignment="1">
      <alignment horizontal="left" vertical="center" wrapText="1"/>
    </xf>
    <xf numFmtId="0" fontId="35"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0" fillId="0" borderId="0" xfId="0" applyAlignment="1">
      <alignment horizontal="left" wrapText="1"/>
    </xf>
    <xf numFmtId="0" fontId="4" fillId="38" borderId="1" xfId="52" applyNumberFormat="1" applyFont="1" applyFill="1" applyBorder="1" applyAlignment="1">
      <alignment horizontal="center" vertical="center"/>
    </xf>
    <xf numFmtId="0" fontId="50" fillId="38" borderId="1" xfId="52" applyNumberFormat="1" applyFont="1" applyFill="1" applyBorder="1" applyAlignment="1">
      <alignment horizontal="center" vertical="center"/>
    </xf>
    <xf numFmtId="0" fontId="52" fillId="0" borderId="1" xfId="0" applyFont="1" applyBorder="1" applyAlignment="1">
      <alignment horizontal="center" vertical="center"/>
    </xf>
    <xf numFmtId="0" fontId="52" fillId="0" borderId="1" xfId="0" applyFont="1" applyBorder="1" applyAlignment="1">
      <alignment horizontal="center" vertical="center" wrapText="1"/>
    </xf>
    <xf numFmtId="0" fontId="42" fillId="0" borderId="1" xfId="0" applyFont="1" applyBorder="1" applyAlignment="1">
      <alignment horizontal="center" vertical="center"/>
    </xf>
    <xf numFmtId="0" fontId="42" fillId="0" borderId="1" xfId="0" applyFont="1" applyBorder="1" applyAlignment="1">
      <alignment horizontal="center" vertical="center" wrapText="1"/>
    </xf>
    <xf numFmtId="0" fontId="2" fillId="38" borderId="1" xfId="0" applyFont="1" applyFill="1" applyBorder="1" applyAlignment="1">
      <alignment horizontal="center" vertical="center" wrapText="1"/>
    </xf>
    <xf numFmtId="164" fontId="2" fillId="38" borderId="1" xfId="0" applyNumberFormat="1" applyFont="1" applyFill="1" applyBorder="1" applyAlignment="1">
      <alignment horizontal="center" vertical="center" wrapText="1"/>
    </xf>
    <xf numFmtId="0" fontId="24" fillId="0" borderId="0" xfId="0" applyFont="1" applyAlignment="1">
      <alignment horizontal="left"/>
    </xf>
    <xf numFmtId="0" fontId="53" fillId="0" borderId="0" xfId="0" applyFont="1"/>
    <xf numFmtId="0" fontId="4" fillId="0" borderId="1" xfId="0" applyFont="1" applyBorder="1" applyAlignment="1"/>
    <xf numFmtId="0" fontId="4" fillId="0" borderId="0" xfId="0" applyFont="1"/>
    <xf numFmtId="0" fontId="4" fillId="0" borderId="1" xfId="0" applyFont="1" applyBorder="1" applyAlignment="1">
      <alignment horizontal="left"/>
    </xf>
    <xf numFmtId="0" fontId="29" fillId="0" borderId="0" xfId="0" applyFont="1"/>
    <xf numFmtId="0" fontId="59" fillId="0" borderId="27" xfId="0" applyFont="1" applyBorder="1" applyAlignment="1">
      <alignment vertical="center"/>
    </xf>
    <xf numFmtId="0" fontId="46" fillId="0" borderId="1" xfId="0" applyFont="1" applyBorder="1" applyAlignment="1">
      <alignment vertical="center" wrapText="1"/>
    </xf>
    <xf numFmtId="0" fontId="3" fillId="0" borderId="1" xfId="0" applyFont="1" applyBorder="1" applyAlignment="1">
      <alignment vertical="center"/>
    </xf>
    <xf numFmtId="0" fontId="2" fillId="38" borderId="1" xfId="0" applyFont="1" applyFill="1" applyBorder="1" applyAlignment="1">
      <alignment vertical="center"/>
    </xf>
    <xf numFmtId="44" fontId="2" fillId="38" borderId="1" xfId="52" applyFont="1" applyFill="1" applyBorder="1" applyAlignment="1">
      <alignment horizontal="center" vertical="center"/>
    </xf>
    <xf numFmtId="4" fontId="4" fillId="41" borderId="1" xfId="0" applyNumberFormat="1" applyFont="1" applyFill="1" applyBorder="1" applyAlignment="1">
      <alignment horizontal="right" vertical="center" wrapText="1"/>
    </xf>
    <xf numFmtId="44" fontId="2" fillId="2" borderId="11" xfId="52" applyFont="1" applyFill="1" applyBorder="1" applyAlignment="1">
      <alignment horizontal="center" vertical="center" wrapText="1"/>
    </xf>
    <xf numFmtId="44" fontId="3" fillId="0" borderId="1" xfId="0" applyNumberFormat="1" applyFont="1" applyBorder="1" applyAlignment="1">
      <alignment vertical="center"/>
    </xf>
    <xf numFmtId="44" fontId="25" fillId="0" borderId="1" xfId="0" applyNumberFormat="1" applyFont="1" applyBorder="1" applyAlignment="1">
      <alignment vertical="center"/>
    </xf>
    <xf numFmtId="0" fontId="25" fillId="0" borderId="1" xfId="0" applyFont="1" applyBorder="1" applyAlignment="1">
      <alignment horizontal="center" vertical="center"/>
    </xf>
    <xf numFmtId="1" fontId="25" fillId="0" borderId="1" xfId="0" applyNumberFormat="1" applyFont="1" applyBorder="1" applyAlignment="1">
      <alignment horizontal="center" vertical="center"/>
    </xf>
    <xf numFmtId="164" fontId="3" fillId="0" borderId="1" xfId="0" applyNumberFormat="1" applyFont="1" applyBorder="1" applyAlignment="1">
      <alignment vertical="center"/>
    </xf>
    <xf numFmtId="44" fontId="3" fillId="37" borderId="11" xfId="52" applyFont="1" applyFill="1" applyBorder="1" applyAlignment="1">
      <alignment horizontal="center" vertical="center"/>
    </xf>
    <xf numFmtId="44" fontId="25" fillId="37" borderId="11" xfId="52" applyFont="1" applyFill="1" applyBorder="1" applyAlignment="1">
      <alignment horizontal="center" vertical="center"/>
    </xf>
    <xf numFmtId="167" fontId="25" fillId="37" borderId="1" xfId="0" applyNumberFormat="1" applyFont="1" applyFill="1" applyBorder="1" applyAlignment="1">
      <alignment horizontal="center" vertical="center"/>
    </xf>
    <xf numFmtId="44" fontId="55" fillId="0" borderId="1" xfId="0" applyNumberFormat="1" applyFont="1" applyBorder="1" applyAlignment="1">
      <alignment vertical="center"/>
    </xf>
    <xf numFmtId="0" fontId="4" fillId="0" borderId="27" xfId="0" applyFont="1" applyBorder="1" applyAlignment="1"/>
    <xf numFmtId="0" fontId="4" fillId="0" borderId="11" xfId="0" applyFont="1" applyFill="1" applyBorder="1" applyAlignment="1">
      <alignment vertical="center" wrapText="1"/>
    </xf>
    <xf numFmtId="0" fontId="53" fillId="40" borderId="0" xfId="0" applyFont="1" applyFill="1" applyBorder="1" applyAlignment="1">
      <alignment horizontal="left" vertical="center" wrapText="1" indent="1"/>
    </xf>
    <xf numFmtId="0" fontId="53" fillId="0" borderId="0" xfId="0" applyFont="1" applyAlignment="1">
      <alignment horizontal="center" vertical="center"/>
    </xf>
    <xf numFmtId="0" fontId="53" fillId="40" borderId="1" xfId="0" applyFont="1" applyFill="1" applyBorder="1" applyAlignment="1">
      <alignment horizontal="center" vertical="center" wrapText="1"/>
    </xf>
    <xf numFmtId="0" fontId="51" fillId="40" borderId="1" xfId="0" applyFont="1" applyFill="1" applyBorder="1" applyAlignment="1">
      <alignment horizontal="left" vertical="center" wrapText="1"/>
    </xf>
    <xf numFmtId="0" fontId="57" fillId="0" borderId="1" xfId="0" applyFont="1" applyBorder="1" applyAlignment="1">
      <alignment vertical="center" wrapText="1"/>
    </xf>
    <xf numFmtId="0" fontId="3" fillId="0" borderId="0" xfId="0" applyFont="1" applyBorder="1"/>
    <xf numFmtId="0" fontId="54" fillId="0" borderId="0" xfId="0" applyFont="1" applyBorder="1" applyAlignment="1">
      <alignment horizontal="left" vertical="center"/>
    </xf>
    <xf numFmtId="0" fontId="54" fillId="0" borderId="0" xfId="0" applyFont="1" applyBorder="1"/>
    <xf numFmtId="0" fontId="53" fillId="40" borderId="0" xfId="0" applyFont="1" applyFill="1" applyBorder="1" applyAlignment="1">
      <alignment vertical="center"/>
    </xf>
    <xf numFmtId="0" fontId="57" fillId="0" borderId="1" xfId="0" applyFont="1" applyBorder="1" applyAlignment="1">
      <alignment horizontal="center" vertical="center" wrapText="1"/>
    </xf>
    <xf numFmtId="0" fontId="54" fillId="40" borderId="1" xfId="0" applyFont="1" applyFill="1" applyBorder="1" applyAlignment="1">
      <alignment horizontal="center" vertical="center" wrapText="1"/>
    </xf>
    <xf numFmtId="0" fontId="54" fillId="40" borderId="0" xfId="0" applyFont="1" applyFill="1" applyBorder="1" applyAlignment="1">
      <alignment vertical="center"/>
    </xf>
    <xf numFmtId="0" fontId="3" fillId="0" borderId="1" xfId="0" applyFont="1" applyBorder="1" applyAlignment="1">
      <alignment horizontal="left"/>
    </xf>
    <xf numFmtId="0" fontId="53" fillId="0" borderId="1" xfId="0" applyFont="1" applyBorder="1" applyAlignment="1">
      <alignment horizontal="left"/>
    </xf>
    <xf numFmtId="0" fontId="61" fillId="0" borderId="0" xfId="0" applyFont="1"/>
    <xf numFmtId="0" fontId="52" fillId="40" borderId="0" xfId="0" applyFont="1" applyFill="1" applyBorder="1" applyAlignment="1">
      <alignment vertical="center"/>
    </xf>
    <xf numFmtId="0" fontId="2" fillId="0" borderId="0" xfId="0" applyFont="1" applyBorder="1" applyAlignment="1">
      <alignment horizontal="center" vertical="center" wrapText="1"/>
    </xf>
    <xf numFmtId="44" fontId="2" fillId="0" borderId="0" xfId="52" applyFont="1" applyBorder="1" applyAlignment="1">
      <alignment horizontal="center" vertical="center" wrapText="1"/>
    </xf>
    <xf numFmtId="0" fontId="63" fillId="0" borderId="0" xfId="0" applyFont="1"/>
    <xf numFmtId="0" fontId="35" fillId="0" borderId="24" xfId="0" applyFont="1" applyFill="1" applyBorder="1" applyAlignment="1">
      <alignment horizontal="justify" vertical="center" wrapText="1"/>
    </xf>
    <xf numFmtId="0" fontId="52" fillId="0" borderId="0" xfId="0" applyFont="1"/>
    <xf numFmtId="0" fontId="64" fillId="0" borderId="8" xfId="0" applyFont="1" applyBorder="1" applyAlignment="1">
      <alignment horizontal="left" vertical="center" wrapText="1"/>
    </xf>
    <xf numFmtId="0" fontId="3" fillId="0" borderId="24" xfId="0" applyFont="1" applyBorder="1" applyAlignment="1">
      <alignment horizontal="right" vertical="center" wrapText="1"/>
    </xf>
    <xf numFmtId="167" fontId="3" fillId="37" borderId="1" xfId="0" applyNumberFormat="1" applyFont="1" applyFill="1" applyBorder="1" applyAlignment="1">
      <alignment horizontal="center" vertical="center"/>
    </xf>
    <xf numFmtId="44" fontId="27" fillId="37" borderId="1" xfId="52" applyFont="1" applyFill="1" applyBorder="1" applyAlignment="1">
      <alignment horizontal="center" vertical="center"/>
    </xf>
    <xf numFmtId="44" fontId="27" fillId="37" borderId="27" xfId="52" applyFont="1" applyFill="1" applyBorder="1" applyAlignment="1">
      <alignment horizontal="center" vertical="center"/>
    </xf>
    <xf numFmtId="44" fontId="3" fillId="0" borderId="24" xfId="52" applyFont="1" applyBorder="1" applyAlignment="1">
      <alignment vertical="center" wrapText="1"/>
    </xf>
    <xf numFmtId="0" fontId="3" fillId="0" borderId="10" xfId="0" applyFont="1" applyFill="1" applyBorder="1" applyAlignment="1">
      <alignment horizontal="center" vertical="center" wrapText="1"/>
    </xf>
    <xf numFmtId="0" fontId="3" fillId="0" borderId="24" xfId="0" applyFont="1" applyFill="1" applyBorder="1" applyAlignment="1">
      <alignment horizontal="center" vertical="center" wrapText="1"/>
    </xf>
    <xf numFmtId="44" fontId="3" fillId="0" borderId="24" xfId="0" applyNumberFormat="1" applyFont="1" applyFill="1" applyBorder="1" applyAlignment="1">
      <alignment horizontal="center" vertical="center" wrapText="1"/>
    </xf>
    <xf numFmtId="10" fontId="3" fillId="0" borderId="24" xfId="1" applyNumberFormat="1" applyFont="1" applyFill="1" applyBorder="1" applyAlignment="1">
      <alignment horizontal="center" vertical="center" wrapText="1"/>
    </xf>
    <xf numFmtId="44" fontId="2" fillId="0" borderId="40" xfId="0" applyNumberFormat="1" applyFont="1" applyBorder="1" applyAlignment="1">
      <alignment vertical="center" wrapText="1"/>
    </xf>
    <xf numFmtId="44" fontId="2" fillId="0" borderId="1" xfId="0" applyNumberFormat="1" applyFont="1" applyBorder="1" applyAlignment="1">
      <alignment vertical="center" wrapText="1"/>
    </xf>
    <xf numFmtId="0" fontId="2" fillId="0" borderId="11" xfId="0" applyFont="1" applyBorder="1" applyAlignment="1">
      <alignment horizontal="center" vertical="center"/>
    </xf>
    <xf numFmtId="168" fontId="0" fillId="0" borderId="0" xfId="0" applyNumberFormat="1"/>
    <xf numFmtId="0" fontId="4" fillId="2" borderId="1" xfId="0" applyFont="1" applyFill="1" applyBorder="1" applyAlignment="1">
      <alignment horizontal="center" vertical="center" wrapText="1"/>
    </xf>
    <xf numFmtId="0" fontId="24" fillId="38" borderId="1" xfId="0" applyFont="1" applyFill="1" applyBorder="1" applyAlignment="1">
      <alignment horizontal="center" vertical="center"/>
    </xf>
    <xf numFmtId="0" fontId="4" fillId="0" borderId="11" xfId="0" applyFont="1" applyBorder="1" applyAlignment="1">
      <alignment horizontal="left"/>
    </xf>
    <xf numFmtId="0" fontId="4" fillId="0" borderId="27" xfId="0" applyFont="1" applyBorder="1" applyAlignment="1">
      <alignment horizontal="left"/>
    </xf>
    <xf numFmtId="0" fontId="58" fillId="0" borderId="11" xfId="0" applyFont="1" applyBorder="1" applyAlignment="1">
      <alignment horizontal="center"/>
    </xf>
    <xf numFmtId="0" fontId="58" fillId="0" borderId="27" xfId="0" applyFont="1" applyBorder="1" applyAlignment="1">
      <alignment horizontal="center"/>
    </xf>
    <xf numFmtId="0" fontId="4" fillId="41" borderId="11" xfId="0" applyFont="1" applyFill="1" applyBorder="1" applyAlignment="1">
      <alignment horizontal="right" wrapText="1"/>
    </xf>
    <xf numFmtId="0" fontId="4" fillId="41" borderId="28" xfId="0" applyFont="1" applyFill="1" applyBorder="1" applyAlignment="1">
      <alignment horizontal="right" wrapText="1"/>
    </xf>
    <xf numFmtId="0" fontId="4" fillId="41" borderId="27" xfId="0" applyFont="1" applyFill="1" applyBorder="1" applyAlignment="1">
      <alignment horizontal="right" wrapText="1"/>
    </xf>
    <xf numFmtId="0" fontId="4" fillId="4" borderId="1" xfId="0" applyFont="1" applyFill="1" applyBorder="1" applyAlignment="1">
      <alignment horizontal="right" wrapText="1"/>
    </xf>
    <xf numFmtId="0" fontId="4" fillId="0" borderId="34" xfId="0" applyFont="1" applyBorder="1" applyAlignment="1">
      <alignment horizontal="left" vertical="center"/>
    </xf>
    <xf numFmtId="0" fontId="4" fillId="0" borderId="29" xfId="0" applyFont="1" applyBorder="1" applyAlignment="1">
      <alignment horizontal="left" vertical="center"/>
    </xf>
    <xf numFmtId="0" fontId="28" fillId="39" borderId="0" xfId="0" applyFont="1" applyFill="1" applyAlignment="1">
      <alignment horizontal="center"/>
    </xf>
    <xf numFmtId="0" fontId="23" fillId="0" borderId="0" xfId="0" applyFont="1" applyAlignment="1">
      <alignment horizontal="right"/>
    </xf>
    <xf numFmtId="0" fontId="4" fillId="0" borderId="1" xfId="0" applyFont="1" applyBorder="1" applyAlignment="1">
      <alignment horizontal="left"/>
    </xf>
    <xf numFmtId="0" fontId="4" fillId="0" borderId="1" xfId="0" applyFont="1" applyBorder="1" applyAlignment="1">
      <alignment horizontal="center"/>
    </xf>
    <xf numFmtId="0" fontId="3" fillId="0" borderId="1" xfId="0" applyFont="1" applyBorder="1" applyAlignment="1">
      <alignment horizontal="center"/>
    </xf>
    <xf numFmtId="0" fontId="58" fillId="0" borderId="1" xfId="0" applyFont="1" applyBorder="1" applyAlignment="1">
      <alignment horizontal="center" vertical="center"/>
    </xf>
    <xf numFmtId="0" fontId="60" fillId="2" borderId="0" xfId="0" applyFont="1" applyFill="1" applyAlignment="1">
      <alignment horizontal="center"/>
    </xf>
    <xf numFmtId="0" fontId="4" fillId="4" borderId="30"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25" fillId="0" borderId="29" xfId="0" applyFont="1" applyBorder="1" applyAlignment="1"/>
    <xf numFmtId="0" fontId="25" fillId="0" borderId="30" xfId="0" applyFont="1" applyBorder="1" applyAlignment="1">
      <alignment horizontal="center" wrapText="1"/>
    </xf>
    <xf numFmtId="44" fontId="25" fillId="0" borderId="29" xfId="52" applyFont="1" applyBorder="1" applyAlignment="1">
      <alignment horizontal="center"/>
    </xf>
    <xf numFmtId="0" fontId="4" fillId="0" borderId="0" xfId="0" applyFont="1" applyBorder="1" applyAlignment="1">
      <alignment horizontal="left" vertical="center" wrapText="1"/>
    </xf>
    <xf numFmtId="0" fontId="25" fillId="0" borderId="30" xfId="0" applyFont="1" applyBorder="1" applyAlignment="1">
      <alignment horizontal="center"/>
    </xf>
    <xf numFmtId="44" fontId="25" fillId="0" borderId="29" xfId="52" applyFont="1" applyFill="1" applyBorder="1" applyAlignment="1">
      <alignment horizontal="center"/>
    </xf>
    <xf numFmtId="166" fontId="25" fillId="0" borderId="30" xfId="0" applyNumberFormat="1" applyFont="1" applyBorder="1" applyAlignment="1">
      <alignment horizontal="center"/>
    </xf>
    <xf numFmtId="0" fontId="30" fillId="4" borderId="29" xfId="0" applyFont="1" applyFill="1" applyBorder="1" applyAlignment="1">
      <alignment horizontal="center" vertical="center" wrapText="1"/>
    </xf>
    <xf numFmtId="0" fontId="30" fillId="4" borderId="30" xfId="0" applyFont="1" applyFill="1" applyBorder="1" applyAlignment="1">
      <alignment horizontal="center" vertical="center" wrapText="1"/>
    </xf>
    <xf numFmtId="44" fontId="30" fillId="4" borderId="29" xfId="52" applyFont="1" applyFill="1" applyBorder="1" applyAlignment="1">
      <alignment horizontal="center" vertical="center" wrapText="1"/>
    </xf>
    <xf numFmtId="0" fontId="30" fillId="0" borderId="0" xfId="0" applyFont="1" applyBorder="1" applyAlignment="1">
      <alignment horizontal="left" vertical="center" wrapText="1"/>
    </xf>
    <xf numFmtId="0" fontId="31" fillId="0" borderId="29" xfId="0" applyFont="1" applyBorder="1" applyAlignment="1"/>
    <xf numFmtId="0" fontId="5" fillId="0" borderId="30" xfId="0" applyFont="1" applyBorder="1" applyAlignment="1">
      <alignment horizontal="center" wrapText="1"/>
    </xf>
    <xf numFmtId="44" fontId="5" fillId="0" borderId="29" xfId="52" applyFont="1" applyBorder="1" applyAlignment="1">
      <alignment horizontal="center"/>
    </xf>
    <xf numFmtId="0" fontId="5" fillId="0" borderId="30" xfId="0" applyFont="1" applyBorder="1" applyAlignment="1">
      <alignment horizontal="center"/>
    </xf>
    <xf numFmtId="0" fontId="30" fillId="4" borderId="31" xfId="0" applyFont="1" applyFill="1" applyBorder="1" applyAlignment="1">
      <alignment horizontal="center" vertical="center" wrapText="1"/>
    </xf>
    <xf numFmtId="0" fontId="30" fillId="4" borderId="32" xfId="0" applyFont="1" applyFill="1" applyBorder="1" applyAlignment="1">
      <alignment horizontal="center" vertical="center" wrapText="1"/>
    </xf>
    <xf numFmtId="166" fontId="5" fillId="0" borderId="30" xfId="0" applyNumberFormat="1" applyFont="1" applyBorder="1" applyAlignment="1">
      <alignment horizontal="center"/>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4" borderId="34" xfId="0" applyFont="1" applyFill="1" applyBorder="1" applyAlignment="1">
      <alignment horizontal="center" vertical="center" wrapText="1"/>
    </xf>
    <xf numFmtId="0" fontId="30" fillId="4" borderId="35" xfId="0" applyFont="1" applyFill="1" applyBorder="1" applyAlignment="1">
      <alignment horizontal="center" vertical="center" wrapText="1"/>
    </xf>
    <xf numFmtId="44" fontId="30" fillId="4" borderId="34" xfId="52" applyFont="1" applyFill="1" applyBorder="1" applyAlignment="1">
      <alignment horizontal="center" vertical="center" wrapText="1"/>
    </xf>
    <xf numFmtId="4" fontId="2" fillId="38" borderId="1" xfId="2" applyNumberFormat="1" applyFont="1" applyFill="1" applyBorder="1" applyAlignment="1" applyProtection="1">
      <alignment horizontal="center" vertical="center"/>
    </xf>
    <xf numFmtId="4" fontId="50" fillId="38" borderId="11" xfId="2" applyNumberFormat="1" applyFont="1" applyFill="1" applyBorder="1" applyAlignment="1" applyProtection="1">
      <alignment horizontal="right" vertical="center"/>
    </xf>
    <xf numFmtId="4" fontId="50" fillId="38" borderId="28" xfId="2" applyNumberFormat="1" applyFont="1" applyFill="1" applyBorder="1" applyAlignment="1" applyProtection="1">
      <alignment horizontal="right" vertical="center"/>
    </xf>
    <xf numFmtId="4" fontId="50" fillId="38" borderId="27" xfId="2" applyNumberFormat="1" applyFont="1" applyFill="1" applyBorder="1" applyAlignment="1" applyProtection="1">
      <alignment horizontal="right" vertical="center"/>
    </xf>
    <xf numFmtId="4" fontId="2" fillId="2" borderId="11" xfId="2" applyNumberFormat="1" applyFont="1" applyFill="1" applyBorder="1" applyAlignment="1" applyProtection="1">
      <alignment horizontal="center" vertical="center"/>
    </xf>
    <xf numFmtId="4" fontId="2" fillId="2" borderId="28" xfId="2" applyNumberFormat="1" applyFont="1" applyFill="1" applyBorder="1" applyAlignment="1" applyProtection="1">
      <alignment horizontal="center" vertical="center"/>
    </xf>
    <xf numFmtId="4" fontId="2" fillId="2" borderId="27" xfId="2" applyNumberFormat="1" applyFont="1" applyFill="1" applyBorder="1" applyAlignment="1" applyProtection="1">
      <alignment horizontal="center" vertical="center"/>
    </xf>
    <xf numFmtId="4" fontId="2" fillId="0" borderId="1" xfId="2" applyNumberFormat="1" applyFont="1" applyFill="1" applyBorder="1" applyAlignment="1" applyProtection="1">
      <alignment horizontal="center" vertical="center"/>
    </xf>
    <xf numFmtId="167" fontId="2" fillId="0" borderId="11" xfId="0" applyNumberFormat="1" applyFont="1" applyBorder="1" applyAlignment="1">
      <alignment horizontal="center" vertical="center"/>
    </xf>
    <xf numFmtId="167" fontId="2" fillId="0" borderId="27" xfId="0" applyNumberFormat="1" applyFont="1" applyBorder="1" applyAlignment="1">
      <alignment horizontal="center" vertical="center"/>
    </xf>
    <xf numFmtId="0" fontId="46" fillId="2" borderId="1" xfId="0" applyFont="1" applyFill="1" applyBorder="1" applyAlignment="1">
      <alignment horizontal="center" vertical="center" wrapText="1"/>
    </xf>
    <xf numFmtId="0" fontId="43" fillId="2" borderId="11" xfId="0" applyFont="1" applyFill="1" applyBorder="1" applyAlignment="1">
      <alignment horizontal="center" vertical="center" wrapText="1"/>
    </xf>
    <xf numFmtId="0" fontId="43" fillId="2" borderId="28" xfId="0" applyFont="1" applyFill="1" applyBorder="1" applyAlignment="1">
      <alignment horizontal="center" vertical="center" wrapText="1"/>
    </xf>
    <xf numFmtId="0" fontId="43" fillId="2" borderId="27" xfId="0" applyFont="1" applyFill="1" applyBorder="1" applyAlignment="1">
      <alignment horizontal="center" vertical="center" wrapText="1"/>
    </xf>
    <xf numFmtId="0" fontId="26"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41"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60" fillId="2" borderId="1" xfId="0" applyFont="1" applyFill="1" applyBorder="1" applyAlignment="1">
      <alignment horizontal="center" vertical="center"/>
    </xf>
    <xf numFmtId="0" fontId="55" fillId="0" borderId="1" xfId="0" applyFont="1" applyBorder="1" applyAlignment="1">
      <alignment horizontal="center"/>
    </xf>
    <xf numFmtId="0" fontId="4" fillId="2" borderId="2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25" fillId="0" borderId="37" xfId="0" applyFont="1" applyBorder="1" applyAlignment="1">
      <alignment horizontal="center" vertical="center"/>
    </xf>
    <xf numFmtId="0" fontId="25" fillId="0" borderId="27" xfId="0" applyFont="1" applyBorder="1" applyAlignment="1">
      <alignment horizontal="center" vertical="center"/>
    </xf>
    <xf numFmtId="0" fontId="23" fillId="42" borderId="0" xfId="0" applyFont="1" applyFill="1" applyAlignment="1">
      <alignment horizontal="center" vertical="center" wrapText="1"/>
    </xf>
    <xf numFmtId="0" fontId="23" fillId="42" borderId="0" xfId="0" applyFont="1" applyFill="1" applyBorder="1" applyAlignment="1">
      <alignment horizontal="center"/>
    </xf>
    <xf numFmtId="0" fontId="49" fillId="0" borderId="12" xfId="0" applyFont="1" applyBorder="1" applyAlignment="1">
      <alignment horizontal="left" wrapText="1"/>
    </xf>
    <xf numFmtId="0" fontId="29" fillId="0" borderId="12" xfId="0" applyFont="1" applyBorder="1" applyAlignment="1">
      <alignment horizontal="left" vertical="center"/>
    </xf>
    <xf numFmtId="0" fontId="29" fillId="0" borderId="0" xfId="0" applyFont="1" applyBorder="1" applyAlignment="1">
      <alignment horizontal="left" vertical="center" wrapText="1"/>
    </xf>
    <xf numFmtId="0" fontId="29" fillId="0" borderId="12" xfId="0" applyFont="1" applyBorder="1" applyAlignment="1">
      <alignment horizontal="left" wrapText="1"/>
    </xf>
    <xf numFmtId="0" fontId="49" fillId="0" borderId="0" xfId="0" applyFont="1" applyAlignment="1">
      <alignment horizontal="left" wrapText="1"/>
    </xf>
    <xf numFmtId="0" fontId="29" fillId="0" borderId="0" xfId="0" applyFont="1" applyAlignment="1">
      <alignment horizontal="left"/>
    </xf>
    <xf numFmtId="0" fontId="29" fillId="0" borderId="0" xfId="0" applyFont="1" applyAlignment="1">
      <alignment horizontal="left" wrapText="1"/>
    </xf>
    <xf numFmtId="0" fontId="2" fillId="37" borderId="0"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2" borderId="0" xfId="0" applyFont="1" applyFill="1" applyAlignment="1">
      <alignment horizontal="center" vertical="center"/>
    </xf>
    <xf numFmtId="0" fontId="56" fillId="0" borderId="5" xfId="0" applyFont="1" applyBorder="1" applyAlignment="1">
      <alignment horizontal="center" vertical="center" wrapText="1"/>
    </xf>
    <xf numFmtId="0" fontId="56"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9" fillId="0" borderId="23"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3" fillId="0" borderId="0" xfId="0" applyFont="1" applyBorder="1" applyAlignment="1">
      <alignment horizontal="right"/>
    </xf>
    <xf numFmtId="0" fontId="2" fillId="37" borderId="0" xfId="0" applyFont="1" applyFill="1" applyBorder="1" applyAlignment="1">
      <alignment horizontal="center" vertical="center" wrapText="1"/>
    </xf>
    <xf numFmtId="0" fontId="56" fillId="0" borderId="1" xfId="0" applyFont="1" applyBorder="1" applyAlignment="1">
      <alignment horizontal="center" vertical="center" wrapText="1"/>
    </xf>
    <xf numFmtId="0" fontId="54" fillId="40" borderId="11" xfId="0" applyFont="1" applyFill="1" applyBorder="1" applyAlignment="1">
      <alignment horizontal="left" vertical="center"/>
    </xf>
    <xf numFmtId="0" fontId="54" fillId="40" borderId="28" xfId="0" applyFont="1" applyFill="1" applyBorder="1" applyAlignment="1">
      <alignment horizontal="left" vertical="center"/>
    </xf>
    <xf numFmtId="0" fontId="54" fillId="40" borderId="27" xfId="0" applyFont="1" applyFill="1" applyBorder="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37" borderId="6" xfId="0" applyFont="1" applyFill="1" applyBorder="1" applyAlignment="1">
      <alignment horizontal="left" vertical="center"/>
    </xf>
    <xf numFmtId="0" fontId="2" fillId="37" borderId="7" xfId="0" applyFont="1" applyFill="1" applyBorder="1" applyAlignment="1">
      <alignment horizontal="left" vertical="center"/>
    </xf>
    <xf numFmtId="0" fontId="2" fillId="37" borderId="8" xfId="0" applyFont="1" applyFill="1" applyBorder="1" applyAlignment="1">
      <alignment horizontal="left" vertical="center"/>
    </xf>
    <xf numFmtId="0" fontId="2" fillId="37" borderId="6" xfId="0" applyFont="1" applyFill="1" applyBorder="1" applyAlignment="1">
      <alignment horizontal="center" vertical="center"/>
    </xf>
    <xf numFmtId="0" fontId="2" fillId="37" borderId="7" xfId="0" applyFont="1" applyFill="1" applyBorder="1" applyAlignment="1">
      <alignment horizontal="center" vertical="center"/>
    </xf>
    <xf numFmtId="0" fontId="2" fillId="37" borderId="8" xfId="0" applyFont="1" applyFill="1" applyBorder="1" applyAlignment="1">
      <alignment horizontal="center" vertical="center"/>
    </xf>
    <xf numFmtId="44" fontId="3" fillId="0" borderId="1" xfId="52" applyFont="1" applyBorder="1" applyAlignment="1">
      <alignment horizontal="left" vertical="center"/>
    </xf>
    <xf numFmtId="169" fontId="23" fillId="0" borderId="0" xfId="0" applyNumberFormat="1" applyFont="1" applyAlignment="1">
      <alignment vertical="center"/>
    </xf>
  </cellXfs>
  <cellStyles count="53">
    <cellStyle name="20% - Ênfase1" xfId="23" builtinId="30" customBuiltin="1"/>
    <cellStyle name="20% - Ênfase2" xfId="27" builtinId="34" customBuiltin="1"/>
    <cellStyle name="20% - Ênfase3" xfId="31" builtinId="38" customBuiltin="1"/>
    <cellStyle name="20% - Ênfase4" xfId="35" builtinId="42" customBuiltin="1"/>
    <cellStyle name="20% - Ênfase5" xfId="39" builtinId="46" customBuiltin="1"/>
    <cellStyle name="20% - Ênfase6" xfId="43" builtinId="50" customBuiltin="1"/>
    <cellStyle name="40% - Ênfase1" xfId="24" builtinId="31" customBuiltin="1"/>
    <cellStyle name="40% - Ênfase2" xfId="28" builtinId="35" customBuiltin="1"/>
    <cellStyle name="40% - Ênfase3" xfId="32" builtinId="39" customBuiltin="1"/>
    <cellStyle name="40% - Ênfase4" xfId="36" builtinId="43" customBuiltin="1"/>
    <cellStyle name="40% - Ênfase5" xfId="40" builtinId="47" customBuiltin="1"/>
    <cellStyle name="40% - Ênfase6" xfId="44" builtinId="51" customBuiltin="1"/>
    <cellStyle name="60% - Ênfase1" xfId="25" builtinId="32" customBuiltin="1"/>
    <cellStyle name="60% - Ênfase2" xfId="29" builtinId="36" customBuiltin="1"/>
    <cellStyle name="60% - Ênfase3" xfId="33" builtinId="40" customBuiltin="1"/>
    <cellStyle name="60% - Ênfase4" xfId="37" builtinId="44" customBuiltin="1"/>
    <cellStyle name="60% - Ênfase5" xfId="41" builtinId="48" customBuiltin="1"/>
    <cellStyle name="60% - Ênfase6" xfId="45" builtinId="52" customBuiltin="1"/>
    <cellStyle name="Bom" xfId="10" builtinId="26" customBuiltin="1"/>
    <cellStyle name="Cálculo" xfId="15" builtinId="22" customBuiltin="1"/>
    <cellStyle name="Célula de Verificação" xfId="17" builtinId="23" customBuiltin="1"/>
    <cellStyle name="Célula Vinculada" xfId="16" builtinId="24" customBuiltin="1"/>
    <cellStyle name="Ênfase1" xfId="22" builtinId="29" customBuiltin="1"/>
    <cellStyle name="Ênfase2" xfId="26" builtinId="33" customBuiltin="1"/>
    <cellStyle name="Ênfase3" xfId="30" builtinId="37" customBuiltin="1"/>
    <cellStyle name="Ênfase4" xfId="34" builtinId="41" customBuiltin="1"/>
    <cellStyle name="Ênfase5" xfId="38" builtinId="45" customBuiltin="1"/>
    <cellStyle name="Ênfase6" xfId="42" builtinId="49" customBuiltin="1"/>
    <cellStyle name="Entrada" xfId="13" builtinId="20" customBuiltin="1"/>
    <cellStyle name="Incorreto" xfId="11" builtinId="27" customBuiltin="1"/>
    <cellStyle name="Moeda" xfId="52" builtinId="4"/>
    <cellStyle name="Neutra" xfId="12" builtinId="28" customBuiltin="1"/>
    <cellStyle name="Normal" xfId="0" builtinId="0"/>
    <cellStyle name="Normal 2" xfId="47"/>
    <cellStyle name="Nota" xfId="19" builtinId="10" customBuiltin="1"/>
    <cellStyle name="Porcentagem" xfId="1" builtinId="5"/>
    <cellStyle name="Saída" xfId="14" builtinId="21" customBuiltin="1"/>
    <cellStyle name="Texto de Aviso" xfId="18" builtinId="11" customBuiltin="1"/>
    <cellStyle name="Texto Explicativo" xfId="20" builtinId="53" customBuiltin="1"/>
    <cellStyle name="Título" xfId="5" builtinId="15" customBuiltin="1"/>
    <cellStyle name="Título 1" xfId="6" builtinId="16" customBuiltin="1"/>
    <cellStyle name="Título 2" xfId="7" builtinId="17" customBuiltin="1"/>
    <cellStyle name="Título 3" xfId="8" builtinId="18" customBuiltin="1"/>
    <cellStyle name="Título 4" xfId="9" builtinId="19" customBuiltin="1"/>
    <cellStyle name="Total" xfId="21" builtinId="25" customBuiltin="1"/>
    <cellStyle name="Vírgula 2" xfId="2"/>
    <cellStyle name="Vírgula 3" xfId="4"/>
    <cellStyle name="Vírgula 3 2" xfId="50"/>
    <cellStyle name="Vírgula 4" xfId="3"/>
    <cellStyle name="Vírgula 4 2" xfId="49"/>
    <cellStyle name="Vírgula 5" xfId="46"/>
    <cellStyle name="Vírgula 5 2" xfId="51"/>
    <cellStyle name="Vírgula 6"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topLeftCell="A31" workbookViewId="0">
      <selection activeCell="D28" sqref="D28"/>
    </sheetView>
  </sheetViews>
  <sheetFormatPr defaultRowHeight="15.75" x14ac:dyDescent="0.25"/>
  <cols>
    <col min="1" max="1" width="55.85546875" style="15" customWidth="1"/>
    <col min="2" max="2" width="30.42578125" style="15" customWidth="1"/>
    <col min="3" max="3" width="27.85546875" style="15" customWidth="1"/>
    <col min="4" max="4" width="34.85546875" style="15" customWidth="1"/>
    <col min="5" max="5" width="16.42578125" style="15" customWidth="1"/>
    <col min="6" max="6" width="15.42578125" style="15" customWidth="1"/>
    <col min="7" max="7" width="13.42578125" style="15" hidden="1" customWidth="1"/>
    <col min="8" max="8" width="15.7109375" style="15" hidden="1" customWidth="1"/>
    <col min="9" max="15" width="0" style="15" hidden="1" customWidth="1"/>
    <col min="16" max="16384" width="9.140625" style="15"/>
  </cols>
  <sheetData>
    <row r="1" spans="1:6" ht="23.25" x14ac:dyDescent="0.35">
      <c r="A1" s="222" t="s">
        <v>71</v>
      </c>
      <c r="B1" s="222"/>
      <c r="C1" s="222"/>
      <c r="D1" s="222"/>
    </row>
    <row r="2" spans="1:6" ht="23.25" x14ac:dyDescent="0.35">
      <c r="A2" s="222" t="s">
        <v>72</v>
      </c>
      <c r="B2" s="222"/>
      <c r="C2" s="222"/>
      <c r="D2" s="222"/>
    </row>
    <row r="3" spans="1:6" x14ac:dyDescent="0.25">
      <c r="A3" s="223"/>
      <c r="B3" s="223"/>
      <c r="C3" s="223"/>
      <c r="D3" s="223"/>
    </row>
    <row r="4" spans="1:6" x14ac:dyDescent="0.25">
      <c r="A4" s="212" t="s">
        <v>406</v>
      </c>
      <c r="B4" s="213"/>
      <c r="C4" s="153" t="s">
        <v>422</v>
      </c>
      <c r="D4" s="173"/>
      <c r="E4" s="154"/>
      <c r="F4" s="154"/>
    </row>
    <row r="5" spans="1:6" x14ac:dyDescent="0.25">
      <c r="A5" s="212" t="s">
        <v>407</v>
      </c>
      <c r="B5" s="213"/>
      <c r="C5" s="155" t="s">
        <v>410</v>
      </c>
      <c r="D5" s="107"/>
      <c r="E5" s="154"/>
      <c r="F5" s="154"/>
    </row>
    <row r="6" spans="1:6" x14ac:dyDescent="0.25">
      <c r="A6" s="212" t="s">
        <v>408</v>
      </c>
      <c r="B6" s="213"/>
      <c r="C6" s="155" t="s">
        <v>411</v>
      </c>
      <c r="D6" s="107"/>
      <c r="E6" s="154"/>
      <c r="F6" s="154"/>
    </row>
    <row r="7" spans="1:6" x14ac:dyDescent="0.25">
      <c r="A7" s="212" t="s">
        <v>409</v>
      </c>
      <c r="B7" s="213"/>
      <c r="C7" s="107"/>
      <c r="D7" s="107"/>
      <c r="E7" s="154"/>
      <c r="F7" s="154"/>
    </row>
    <row r="8" spans="1:6" x14ac:dyDescent="0.25">
      <c r="A8" s="109"/>
      <c r="B8" s="109"/>
      <c r="C8" s="109"/>
      <c r="D8" s="109"/>
    </row>
    <row r="9" spans="1:6" x14ac:dyDescent="0.25">
      <c r="A9" s="224" t="s">
        <v>412</v>
      </c>
      <c r="B9" s="224"/>
      <c r="C9" s="224"/>
      <c r="D9" s="224"/>
    </row>
    <row r="10" spans="1:6" ht="34.5" customHeight="1" x14ac:dyDescent="0.25">
      <c r="A10" s="225"/>
      <c r="B10" s="225"/>
      <c r="C10" s="225"/>
      <c r="D10" s="225"/>
    </row>
    <row r="11" spans="1:6" ht="12" customHeight="1" x14ac:dyDescent="0.25">
      <c r="A11" s="151"/>
      <c r="B11" s="151"/>
      <c r="C11" s="151"/>
      <c r="D11" s="151"/>
    </row>
    <row r="12" spans="1:6" ht="27.75" customHeight="1" x14ac:dyDescent="0.25">
      <c r="A12" s="227" t="s">
        <v>413</v>
      </c>
      <c r="B12" s="157" t="s">
        <v>414</v>
      </c>
      <c r="C12" s="214"/>
      <c r="D12" s="215"/>
    </row>
    <row r="13" spans="1:6" ht="24" customHeight="1" x14ac:dyDescent="0.25">
      <c r="A13" s="227"/>
      <c r="B13" s="157" t="s">
        <v>415</v>
      </c>
      <c r="C13" s="214"/>
      <c r="D13" s="215"/>
    </row>
    <row r="14" spans="1:6" ht="28.5" x14ac:dyDescent="0.25">
      <c r="A14" s="227"/>
      <c r="B14" s="158" t="s">
        <v>416</v>
      </c>
      <c r="C14" s="226"/>
      <c r="D14" s="226"/>
    </row>
    <row r="15" spans="1:6" x14ac:dyDescent="0.25">
      <c r="A15" s="220" t="s">
        <v>123</v>
      </c>
      <c r="B15" s="220"/>
      <c r="C15" s="220"/>
      <c r="D15" s="220"/>
    </row>
    <row r="16" spans="1:6" x14ac:dyDescent="0.25">
      <c r="A16" s="221"/>
      <c r="B16" s="221"/>
      <c r="C16" s="221"/>
      <c r="D16" s="221"/>
    </row>
    <row r="17" spans="1:8" ht="31.5" x14ac:dyDescent="0.25">
      <c r="A17" s="62" t="s">
        <v>117</v>
      </c>
      <c r="B17" s="63" t="s">
        <v>118</v>
      </c>
      <c r="C17" s="63" t="s">
        <v>119</v>
      </c>
      <c r="D17" s="63" t="s">
        <v>120</v>
      </c>
    </row>
    <row r="18" spans="1:8" ht="47.25" x14ac:dyDescent="0.25">
      <c r="A18" s="64" t="s">
        <v>121</v>
      </c>
      <c r="B18" s="65"/>
      <c r="C18" s="66">
        <v>9232.3700000000008</v>
      </c>
      <c r="D18" s="67">
        <f>ROUND(B18*C18,2)</f>
        <v>0</v>
      </c>
    </row>
    <row r="19" spans="1:8" ht="47.25" x14ac:dyDescent="0.25">
      <c r="A19" s="64" t="s">
        <v>110</v>
      </c>
      <c r="B19" s="68"/>
      <c r="C19" s="66">
        <v>7253.18</v>
      </c>
      <c r="D19" s="69">
        <f t="shared" ref="D19:D25" si="0">ROUND(B19*C19,2)</f>
        <v>0</v>
      </c>
      <c r="G19" s="39">
        <f>B19*480</f>
        <v>0</v>
      </c>
      <c r="H19" s="39">
        <f>G19*12</f>
        <v>0</v>
      </c>
    </row>
    <row r="20" spans="1:8" ht="47.25" x14ac:dyDescent="0.25">
      <c r="A20" s="64" t="s">
        <v>115</v>
      </c>
      <c r="B20" s="68"/>
      <c r="C20" s="66">
        <v>9541.8700000000008</v>
      </c>
      <c r="D20" s="69">
        <f t="shared" si="0"/>
        <v>0</v>
      </c>
      <c r="G20" s="39">
        <f>B20*360</f>
        <v>0</v>
      </c>
      <c r="H20" s="39">
        <f>G20*4*12</f>
        <v>0</v>
      </c>
    </row>
    <row r="21" spans="1:8" ht="47.25" x14ac:dyDescent="0.25">
      <c r="A21" s="64" t="s">
        <v>319</v>
      </c>
      <c r="B21" s="68"/>
      <c r="C21" s="66">
        <v>7555.85</v>
      </c>
      <c r="D21" s="69">
        <f t="shared" si="0"/>
        <v>0</v>
      </c>
      <c r="G21" s="39">
        <f>B21*360</f>
        <v>0</v>
      </c>
      <c r="H21" s="39">
        <f>G21*2*12</f>
        <v>0</v>
      </c>
    </row>
    <row r="22" spans="1:8" ht="31.5" x14ac:dyDescent="0.25">
      <c r="A22" s="70" t="s">
        <v>112</v>
      </c>
      <c r="B22" s="68"/>
      <c r="C22" s="66">
        <v>13452.13</v>
      </c>
      <c r="D22" s="69">
        <f t="shared" si="0"/>
        <v>0</v>
      </c>
      <c r="G22" s="39">
        <f>B22*3400</f>
        <v>0</v>
      </c>
      <c r="H22" s="39">
        <f>G22*2*12</f>
        <v>0</v>
      </c>
    </row>
    <row r="23" spans="1:8" ht="32.25" customHeight="1" x14ac:dyDescent="0.25">
      <c r="A23" s="71" t="s">
        <v>113</v>
      </c>
      <c r="B23" s="72"/>
      <c r="C23" s="66">
        <v>9232.3700000000008</v>
      </c>
      <c r="D23" s="69">
        <f t="shared" si="0"/>
        <v>0</v>
      </c>
    </row>
    <row r="24" spans="1:8" x14ac:dyDescent="0.25">
      <c r="A24" s="71" t="s">
        <v>116</v>
      </c>
      <c r="B24" s="72"/>
      <c r="C24" s="66">
        <v>16571.41</v>
      </c>
      <c r="D24" s="69">
        <f t="shared" si="0"/>
        <v>0</v>
      </c>
    </row>
    <row r="25" spans="1:8" ht="31.5" x14ac:dyDescent="0.25">
      <c r="A25" s="71" t="s">
        <v>114</v>
      </c>
      <c r="B25" s="72"/>
      <c r="C25" s="66">
        <v>7253.18</v>
      </c>
      <c r="D25" s="69">
        <f t="shared" si="0"/>
        <v>0</v>
      </c>
    </row>
    <row r="26" spans="1:8" x14ac:dyDescent="0.25">
      <c r="A26" s="219" t="s">
        <v>302</v>
      </c>
      <c r="B26" s="219"/>
      <c r="C26" s="219"/>
      <c r="D26" s="61">
        <f>SUM(D18:D25)</f>
        <v>0</v>
      </c>
    </row>
    <row r="27" spans="1:8" x14ac:dyDescent="0.25">
      <c r="A27" s="219" t="s">
        <v>303</v>
      </c>
      <c r="B27" s="219"/>
      <c r="C27" s="219"/>
      <c r="D27" s="61">
        <f>MATERIAIS_INSUMOS!G98</f>
        <v>0</v>
      </c>
    </row>
    <row r="28" spans="1:8" x14ac:dyDescent="0.25">
      <c r="A28" s="216" t="s">
        <v>122</v>
      </c>
      <c r="B28" s="217"/>
      <c r="C28" s="218"/>
      <c r="D28" s="162">
        <f>D26+D27</f>
        <v>0</v>
      </c>
    </row>
    <row r="29" spans="1:8" x14ac:dyDescent="0.25">
      <c r="A29" s="216" t="s">
        <v>191</v>
      </c>
      <c r="B29" s="217"/>
      <c r="C29" s="218"/>
      <c r="D29" s="162">
        <f>D28*12</f>
        <v>0</v>
      </c>
    </row>
    <row r="31" spans="1:8" x14ac:dyDescent="0.25">
      <c r="A31" s="221" t="s">
        <v>124</v>
      </c>
      <c r="B31" s="221"/>
      <c r="C31" s="221"/>
      <c r="D31" s="221"/>
    </row>
    <row r="32" spans="1:8" x14ac:dyDescent="0.25">
      <c r="A32" s="221"/>
      <c r="B32" s="221"/>
      <c r="C32" s="221"/>
      <c r="D32" s="221"/>
    </row>
    <row r="33" spans="1:8" ht="31.5" x14ac:dyDescent="0.25">
      <c r="A33" s="73" t="s">
        <v>117</v>
      </c>
      <c r="B33" s="63" t="s">
        <v>118</v>
      </c>
      <c r="C33" s="63" t="s">
        <v>119</v>
      </c>
      <c r="D33" s="63" t="s">
        <v>120</v>
      </c>
    </row>
    <row r="34" spans="1:8" ht="47.25" x14ac:dyDescent="0.25">
      <c r="A34" s="74" t="s">
        <v>121</v>
      </c>
      <c r="B34" s="65">
        <f>'PROD MEAC'!G8</f>
        <v>0</v>
      </c>
      <c r="C34" s="66">
        <v>8140.59</v>
      </c>
      <c r="D34" s="67">
        <f>ROUND(B34*C34,2)</f>
        <v>0</v>
      </c>
      <c r="H34" s="39">
        <f>B34*300</f>
        <v>0</v>
      </c>
    </row>
    <row r="35" spans="1:8" ht="47.25" x14ac:dyDescent="0.25">
      <c r="A35" s="74" t="s">
        <v>110</v>
      </c>
      <c r="B35" s="68">
        <f>'PROD MEAC'!G14</f>
        <v>0</v>
      </c>
      <c r="C35" s="66">
        <v>5747.19</v>
      </c>
      <c r="D35" s="69">
        <f t="shared" ref="D35:D39" si="1">ROUND(B35*C35,2)</f>
        <v>0</v>
      </c>
      <c r="H35" s="39">
        <f>B35*380</f>
        <v>0</v>
      </c>
    </row>
    <row r="36" spans="1:8" ht="47.25" x14ac:dyDescent="0.25">
      <c r="A36" s="64" t="s">
        <v>111</v>
      </c>
      <c r="B36" s="68">
        <f>'PROD MEAC'!G19</f>
        <v>0</v>
      </c>
      <c r="C36" s="66">
        <v>2112.19</v>
      </c>
      <c r="D36" s="69">
        <f t="shared" si="1"/>
        <v>0</v>
      </c>
    </row>
    <row r="37" spans="1:8" ht="31.5" x14ac:dyDescent="0.25">
      <c r="A37" s="64" t="s">
        <v>112</v>
      </c>
      <c r="B37" s="68">
        <f>'PROD MEAC'!G24</f>
        <v>0</v>
      </c>
      <c r="C37" s="66">
        <v>3072.4</v>
      </c>
      <c r="D37" s="69">
        <f t="shared" si="1"/>
        <v>0</v>
      </c>
      <c r="H37" s="39">
        <f>B37*1800</f>
        <v>0</v>
      </c>
    </row>
    <row r="38" spans="1:8" ht="31.5" x14ac:dyDescent="0.25">
      <c r="A38" s="71" t="s">
        <v>113</v>
      </c>
      <c r="B38" s="68">
        <f>'PROD MEAC'!G29</f>
        <v>0</v>
      </c>
      <c r="C38" s="66">
        <v>10252.780000000001</v>
      </c>
      <c r="D38" s="69">
        <f t="shared" si="1"/>
        <v>0</v>
      </c>
    </row>
    <row r="39" spans="1:8" ht="31.5" x14ac:dyDescent="0.25">
      <c r="A39" s="71" t="s">
        <v>114</v>
      </c>
      <c r="B39" s="68">
        <f>'PROD MEAC'!G34</f>
        <v>0</v>
      </c>
      <c r="C39" s="66">
        <v>5747.19</v>
      </c>
      <c r="D39" s="69">
        <f t="shared" si="1"/>
        <v>0</v>
      </c>
    </row>
    <row r="40" spans="1:8" x14ac:dyDescent="0.25">
      <c r="A40" s="219" t="s">
        <v>302</v>
      </c>
      <c r="B40" s="219"/>
      <c r="C40" s="219"/>
      <c r="D40" s="61">
        <f>SUM(D34:D39)</f>
        <v>0</v>
      </c>
    </row>
    <row r="41" spans="1:8" x14ac:dyDescent="0.25">
      <c r="A41" s="219" t="s">
        <v>303</v>
      </c>
      <c r="B41" s="219"/>
      <c r="C41" s="219"/>
      <c r="D41" s="61">
        <f>MATERIAIS_INSUMOS!H98</f>
        <v>0</v>
      </c>
    </row>
    <row r="42" spans="1:8" x14ac:dyDescent="0.25">
      <c r="A42" s="216" t="s">
        <v>122</v>
      </c>
      <c r="B42" s="217"/>
      <c r="C42" s="218"/>
      <c r="D42" s="162">
        <f>D40+D41</f>
        <v>0</v>
      </c>
    </row>
    <row r="43" spans="1:8" x14ac:dyDescent="0.25">
      <c r="A43" s="216" t="s">
        <v>304</v>
      </c>
      <c r="B43" s="217"/>
      <c r="C43" s="218"/>
      <c r="D43" s="162">
        <f>D42*12</f>
        <v>0</v>
      </c>
    </row>
    <row r="46" spans="1:8" s="7" customFormat="1" ht="38.25" customHeight="1" x14ac:dyDescent="0.25">
      <c r="A46" s="160" t="s">
        <v>417</v>
      </c>
      <c r="B46" s="161">
        <f>D43+D29</f>
        <v>0</v>
      </c>
      <c r="C46" s="211" t="s">
        <v>418</v>
      </c>
      <c r="D46" s="211"/>
    </row>
    <row r="47" spans="1:8" x14ac:dyDescent="0.25">
      <c r="D47" s="100"/>
    </row>
  </sheetData>
  <mergeCells count="24">
    <mergeCell ref="A29:C29"/>
    <mergeCell ref="A1:D1"/>
    <mergeCell ref="A2:D2"/>
    <mergeCell ref="A3:D3"/>
    <mergeCell ref="A9:D9"/>
    <mergeCell ref="A10:D10"/>
    <mergeCell ref="C14:D14"/>
    <mergeCell ref="A12:A14"/>
    <mergeCell ref="C46:D46"/>
    <mergeCell ref="A4:B4"/>
    <mergeCell ref="A5:B5"/>
    <mergeCell ref="A6:B6"/>
    <mergeCell ref="A7:B7"/>
    <mergeCell ref="C12:D12"/>
    <mergeCell ref="C13:D13"/>
    <mergeCell ref="A43:C43"/>
    <mergeCell ref="A41:C41"/>
    <mergeCell ref="A42:C42"/>
    <mergeCell ref="A15:D16"/>
    <mergeCell ref="A26:C26"/>
    <mergeCell ref="A27:C27"/>
    <mergeCell ref="A28:C28"/>
    <mergeCell ref="A31:D32"/>
    <mergeCell ref="A40:C40"/>
  </mergeCells>
  <pageMargins left="0.511811024" right="0.511811024" top="0.78740157499999996" bottom="0.78740157499999996" header="0.31496062000000002" footer="0.31496062000000002"/>
  <pageSetup paperSize="9" scale="62" fitToHeight="0"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2:G46"/>
  <sheetViews>
    <sheetView workbookViewId="0">
      <selection activeCell="G8" sqref="G8"/>
    </sheetView>
  </sheetViews>
  <sheetFormatPr defaultRowHeight="15.75" x14ac:dyDescent="0.25"/>
  <cols>
    <col min="1" max="1" width="18.85546875" style="15" customWidth="1"/>
    <col min="2" max="2" width="9.140625" style="15"/>
    <col min="3" max="3" width="13.42578125" style="15" customWidth="1"/>
    <col min="4" max="6" width="9.140625" style="15"/>
    <col min="7" max="7" width="23.28515625" style="15" customWidth="1"/>
    <col min="8" max="16384" width="9.140625" style="15"/>
  </cols>
  <sheetData>
    <row r="2" spans="1:7" ht="18.75" x14ac:dyDescent="0.3">
      <c r="A2" s="228" t="s">
        <v>322</v>
      </c>
      <c r="B2" s="228"/>
      <c r="C2" s="228"/>
      <c r="D2" s="228"/>
      <c r="E2" s="228"/>
      <c r="F2" s="228"/>
      <c r="G2" s="228"/>
    </row>
    <row r="4" spans="1:7" ht="39.75" customHeight="1" x14ac:dyDescent="0.25">
      <c r="A4" s="236" t="s">
        <v>190</v>
      </c>
      <c r="B4" s="236"/>
      <c r="C4" s="236"/>
      <c r="D4" s="236"/>
      <c r="E4" s="236"/>
      <c r="F4" s="236"/>
      <c r="G4" s="236"/>
    </row>
    <row r="5" spans="1:7" ht="47.25" x14ac:dyDescent="0.25">
      <c r="A5" s="232" t="s">
        <v>189</v>
      </c>
      <c r="B5" s="232"/>
      <c r="C5" s="229" t="s">
        <v>106</v>
      </c>
      <c r="D5" s="229"/>
      <c r="E5" s="232" t="s">
        <v>107</v>
      </c>
      <c r="F5" s="232"/>
      <c r="G5" s="48" t="s">
        <v>108</v>
      </c>
    </row>
    <row r="6" spans="1:7" x14ac:dyDescent="0.25">
      <c r="A6" s="233" t="s">
        <v>187</v>
      </c>
      <c r="B6" s="233"/>
      <c r="C6" s="234">
        <f>1/(29*320)</f>
        <v>1.0775862068965517E-4</v>
      </c>
      <c r="D6" s="234"/>
      <c r="E6" s="235"/>
      <c r="F6" s="235"/>
      <c r="G6" s="49">
        <f>C6*E6</f>
        <v>0</v>
      </c>
    </row>
    <row r="7" spans="1:7" x14ac:dyDescent="0.25">
      <c r="A7" s="233" t="s">
        <v>109</v>
      </c>
      <c r="B7" s="233"/>
      <c r="C7" s="237">
        <f>1/320</f>
        <v>3.1250000000000002E-3</v>
      </c>
      <c r="D7" s="237"/>
      <c r="E7" s="235"/>
      <c r="F7" s="235"/>
      <c r="G7" s="49">
        <f>C7*E7</f>
        <v>0</v>
      </c>
    </row>
    <row r="8" spans="1:7" x14ac:dyDescent="0.25">
      <c r="A8" s="229" t="s">
        <v>6</v>
      </c>
      <c r="B8" s="230"/>
      <c r="C8" s="230"/>
      <c r="D8" s="230"/>
      <c r="E8" s="230"/>
      <c r="F8" s="231"/>
      <c r="G8" s="50">
        <f>SUM(G6+G7)</f>
        <v>0</v>
      </c>
    </row>
    <row r="9" spans="1:7" ht="20.25" customHeight="1" x14ac:dyDescent="0.25"/>
    <row r="10" spans="1:7" ht="43.5" customHeight="1" x14ac:dyDescent="0.25">
      <c r="A10" s="236" t="s">
        <v>173</v>
      </c>
      <c r="B10" s="236"/>
      <c r="C10" s="236"/>
      <c r="D10" s="236"/>
      <c r="E10" s="236"/>
      <c r="F10" s="236"/>
      <c r="G10" s="236"/>
    </row>
    <row r="11" spans="1:7" ht="47.25" x14ac:dyDescent="0.25">
      <c r="A11" s="232" t="s">
        <v>186</v>
      </c>
      <c r="B11" s="232"/>
      <c r="C11" s="229" t="s">
        <v>106</v>
      </c>
      <c r="D11" s="229"/>
      <c r="E11" s="232" t="s">
        <v>107</v>
      </c>
      <c r="F11" s="232"/>
      <c r="G11" s="48" t="s">
        <v>108</v>
      </c>
    </row>
    <row r="12" spans="1:7" x14ac:dyDescent="0.25">
      <c r="A12" s="233" t="s">
        <v>187</v>
      </c>
      <c r="B12" s="233"/>
      <c r="C12" s="234">
        <f>1/(15*480)</f>
        <v>1.3888888888888889E-4</v>
      </c>
      <c r="D12" s="234"/>
      <c r="E12" s="235"/>
      <c r="F12" s="235"/>
      <c r="G12" s="49">
        <f>C12*E12</f>
        <v>0</v>
      </c>
    </row>
    <row r="13" spans="1:7" x14ac:dyDescent="0.25">
      <c r="A13" s="233" t="s">
        <v>109</v>
      </c>
      <c r="B13" s="233"/>
      <c r="C13" s="237">
        <f>1/480</f>
        <v>2.0833333333333333E-3</v>
      </c>
      <c r="D13" s="237"/>
      <c r="E13" s="235"/>
      <c r="F13" s="235"/>
      <c r="G13" s="49">
        <f>C13*E13</f>
        <v>0</v>
      </c>
    </row>
    <row r="14" spans="1:7" x14ac:dyDescent="0.25">
      <c r="A14" s="229" t="s">
        <v>6</v>
      </c>
      <c r="B14" s="230"/>
      <c r="C14" s="230"/>
      <c r="D14" s="230"/>
      <c r="E14" s="230"/>
      <c r="F14" s="231"/>
      <c r="G14" s="50">
        <f>SUM(G12+G13)</f>
        <v>0</v>
      </c>
    </row>
    <row r="15" spans="1:7" ht="15" customHeight="1" x14ac:dyDescent="0.25"/>
    <row r="16" spans="1:7" ht="40.5" customHeight="1" x14ac:dyDescent="0.25">
      <c r="A16" s="236" t="s">
        <v>174</v>
      </c>
      <c r="B16" s="236"/>
      <c r="C16" s="236"/>
      <c r="D16" s="236"/>
      <c r="E16" s="236"/>
      <c r="F16" s="236"/>
      <c r="G16" s="236"/>
    </row>
    <row r="17" spans="1:7" ht="47.25" x14ac:dyDescent="0.25">
      <c r="A17" s="232" t="s">
        <v>186</v>
      </c>
      <c r="B17" s="232"/>
      <c r="C17" s="229" t="s">
        <v>106</v>
      </c>
      <c r="D17" s="229"/>
      <c r="E17" s="232" t="s">
        <v>107</v>
      </c>
      <c r="F17" s="232"/>
      <c r="G17" s="48" t="s">
        <v>108</v>
      </c>
    </row>
    <row r="18" spans="1:7" x14ac:dyDescent="0.25">
      <c r="A18" s="233" t="s">
        <v>187</v>
      </c>
      <c r="B18" s="233"/>
      <c r="C18" s="234">
        <f>1/(27*360)</f>
        <v>1.0288065843621399E-4</v>
      </c>
      <c r="D18" s="234"/>
      <c r="E18" s="238"/>
      <c r="F18" s="238"/>
      <c r="G18" s="49">
        <f>C18*E18</f>
        <v>0</v>
      </c>
    </row>
    <row r="19" spans="1:7" x14ac:dyDescent="0.25">
      <c r="A19" s="233" t="s">
        <v>109</v>
      </c>
      <c r="B19" s="233"/>
      <c r="C19" s="237">
        <f>1/360</f>
        <v>2.7777777777777779E-3</v>
      </c>
      <c r="D19" s="237"/>
      <c r="E19" s="235"/>
      <c r="F19" s="235"/>
      <c r="G19" s="49">
        <f>C19*E19</f>
        <v>0</v>
      </c>
    </row>
    <row r="20" spans="1:7" x14ac:dyDescent="0.25">
      <c r="A20" s="229" t="s">
        <v>6</v>
      </c>
      <c r="B20" s="230"/>
      <c r="C20" s="230"/>
      <c r="D20" s="230"/>
      <c r="E20" s="230"/>
      <c r="F20" s="231"/>
      <c r="G20" s="50">
        <f>SUM(G18+G19)</f>
        <v>0</v>
      </c>
    </row>
    <row r="22" spans="1:7" ht="36" customHeight="1" x14ac:dyDescent="0.25">
      <c r="A22" s="236" t="s">
        <v>175</v>
      </c>
      <c r="B22" s="236"/>
      <c r="C22" s="236"/>
      <c r="D22" s="236"/>
      <c r="E22" s="236"/>
      <c r="F22" s="236"/>
      <c r="G22" s="236"/>
    </row>
    <row r="23" spans="1:7" ht="51" customHeight="1" x14ac:dyDescent="0.25">
      <c r="A23" s="232" t="s">
        <v>186</v>
      </c>
      <c r="B23" s="232"/>
      <c r="C23" s="229" t="s">
        <v>106</v>
      </c>
      <c r="D23" s="229"/>
      <c r="E23" s="232" t="s">
        <v>107</v>
      </c>
      <c r="F23" s="232"/>
      <c r="G23" s="48" t="s">
        <v>108</v>
      </c>
    </row>
    <row r="24" spans="1:7" x14ac:dyDescent="0.25">
      <c r="A24" s="233" t="s">
        <v>187</v>
      </c>
      <c r="B24" s="233"/>
      <c r="C24" s="234">
        <f>1/(15*500)</f>
        <v>1.3333333333333334E-4</v>
      </c>
      <c r="D24" s="234"/>
      <c r="E24" s="238"/>
      <c r="F24" s="238"/>
      <c r="G24" s="49">
        <f>C24*E24</f>
        <v>0</v>
      </c>
    </row>
    <row r="25" spans="1:7" x14ac:dyDescent="0.25">
      <c r="A25" s="233" t="s">
        <v>109</v>
      </c>
      <c r="B25" s="233"/>
      <c r="C25" s="237">
        <f>1/500</f>
        <v>2E-3</v>
      </c>
      <c r="D25" s="237"/>
      <c r="E25" s="235"/>
      <c r="F25" s="235"/>
      <c r="G25" s="49">
        <f>C25*E25</f>
        <v>0</v>
      </c>
    </row>
    <row r="26" spans="1:7" x14ac:dyDescent="0.25">
      <c r="A26" s="229" t="s">
        <v>6</v>
      </c>
      <c r="B26" s="230"/>
      <c r="C26" s="230"/>
      <c r="D26" s="230"/>
      <c r="E26" s="230"/>
      <c r="F26" s="231"/>
      <c r="G26" s="50">
        <f>SUM(G24+G25)</f>
        <v>0</v>
      </c>
    </row>
    <row r="27" spans="1:7" ht="15" customHeight="1" x14ac:dyDescent="0.25"/>
    <row r="28" spans="1:7" ht="37.5" customHeight="1" x14ac:dyDescent="0.25">
      <c r="A28" s="236" t="s">
        <v>176</v>
      </c>
      <c r="B28" s="236"/>
      <c r="C28" s="236"/>
      <c r="D28" s="236"/>
      <c r="E28" s="236"/>
      <c r="F28" s="236"/>
      <c r="G28" s="236"/>
    </row>
    <row r="29" spans="1:7" ht="47.25" x14ac:dyDescent="0.25">
      <c r="A29" s="232" t="s">
        <v>188</v>
      </c>
      <c r="B29" s="232"/>
      <c r="C29" s="229" t="s">
        <v>106</v>
      </c>
      <c r="D29" s="229"/>
      <c r="E29" s="232" t="s">
        <v>107</v>
      </c>
      <c r="F29" s="232"/>
      <c r="G29" s="48" t="s">
        <v>108</v>
      </c>
    </row>
    <row r="30" spans="1:7" x14ac:dyDescent="0.25">
      <c r="A30" s="233" t="s">
        <v>109</v>
      </c>
      <c r="B30" s="233"/>
      <c r="C30" s="239">
        <f>1/3400</f>
        <v>2.941176470588235E-4</v>
      </c>
      <c r="D30" s="239"/>
      <c r="E30" s="235"/>
      <c r="F30" s="235"/>
      <c r="G30" s="51">
        <f>C30*E30</f>
        <v>0</v>
      </c>
    </row>
    <row r="31" spans="1:7" x14ac:dyDescent="0.25">
      <c r="A31" s="229" t="s">
        <v>6</v>
      </c>
      <c r="B31" s="230"/>
      <c r="C31" s="230"/>
      <c r="D31" s="230"/>
      <c r="E31" s="230"/>
      <c r="F31" s="231"/>
      <c r="G31" s="50">
        <f>SUM(G30)</f>
        <v>0</v>
      </c>
    </row>
    <row r="32" spans="1:7" ht="15" customHeight="1" x14ac:dyDescent="0.25"/>
    <row r="33" spans="1:7" ht="25.5" customHeight="1" x14ac:dyDescent="0.25">
      <c r="A33" s="236" t="s">
        <v>177</v>
      </c>
      <c r="B33" s="236"/>
      <c r="C33" s="236"/>
      <c r="D33" s="236"/>
      <c r="E33" s="236"/>
      <c r="F33" s="236"/>
      <c r="G33" s="236"/>
    </row>
    <row r="34" spans="1:7" ht="47.25" x14ac:dyDescent="0.25">
      <c r="A34" s="232" t="s">
        <v>188</v>
      </c>
      <c r="B34" s="232"/>
      <c r="C34" s="229" t="s">
        <v>106</v>
      </c>
      <c r="D34" s="229"/>
      <c r="E34" s="232" t="s">
        <v>107</v>
      </c>
      <c r="F34" s="232"/>
      <c r="G34" s="48" t="s">
        <v>108</v>
      </c>
    </row>
    <row r="35" spans="1:7" x14ac:dyDescent="0.25">
      <c r="A35" s="233" t="s">
        <v>109</v>
      </c>
      <c r="B35" s="233"/>
      <c r="C35" s="239">
        <f>1/16571.41</f>
        <v>6.0344895214106705E-5</v>
      </c>
      <c r="D35" s="239"/>
      <c r="E35" s="235"/>
      <c r="F35" s="235"/>
      <c r="G35" s="51">
        <f>C35*E35</f>
        <v>0</v>
      </c>
    </row>
    <row r="36" spans="1:7" x14ac:dyDescent="0.25">
      <c r="A36" s="229" t="s">
        <v>6</v>
      </c>
      <c r="B36" s="230"/>
      <c r="C36" s="230"/>
      <c r="D36" s="230"/>
      <c r="E36" s="230"/>
      <c r="F36" s="231"/>
      <c r="G36" s="50">
        <f>SUM(G35)</f>
        <v>0</v>
      </c>
    </row>
    <row r="37" spans="1:7" ht="17.25" customHeight="1" x14ac:dyDescent="0.25"/>
    <row r="38" spans="1:7" ht="22.5" customHeight="1" x14ac:dyDescent="0.25">
      <c r="A38" s="236" t="s">
        <v>178</v>
      </c>
      <c r="B38" s="236"/>
      <c r="C38" s="236"/>
      <c r="D38" s="236"/>
      <c r="E38" s="236"/>
      <c r="F38" s="236"/>
      <c r="G38" s="236"/>
    </row>
    <row r="39" spans="1:7" ht="47.25" x14ac:dyDescent="0.25">
      <c r="A39" s="232" t="s">
        <v>188</v>
      </c>
      <c r="B39" s="232"/>
      <c r="C39" s="229" t="s">
        <v>106</v>
      </c>
      <c r="D39" s="229"/>
      <c r="E39" s="232" t="s">
        <v>107</v>
      </c>
      <c r="F39" s="232"/>
      <c r="G39" s="48" t="s">
        <v>108</v>
      </c>
    </row>
    <row r="40" spans="1:7" x14ac:dyDescent="0.25">
      <c r="A40" s="233" t="s">
        <v>109</v>
      </c>
      <c r="B40" s="233"/>
      <c r="C40" s="239">
        <f>1/16571.41</f>
        <v>6.0344895214106705E-5</v>
      </c>
      <c r="D40" s="239"/>
      <c r="E40" s="235"/>
      <c r="F40" s="235"/>
      <c r="G40" s="51">
        <f>C40*E40</f>
        <v>0</v>
      </c>
    </row>
    <row r="41" spans="1:7" x14ac:dyDescent="0.25">
      <c r="A41" s="229" t="s">
        <v>6</v>
      </c>
      <c r="B41" s="230"/>
      <c r="C41" s="230"/>
      <c r="D41" s="230"/>
      <c r="E41" s="230"/>
      <c r="F41" s="231"/>
      <c r="G41" s="50">
        <f>SUM(G40)</f>
        <v>0</v>
      </c>
    </row>
    <row r="43" spans="1:7" ht="23.25" customHeight="1" x14ac:dyDescent="0.25">
      <c r="A43" s="236" t="s">
        <v>179</v>
      </c>
      <c r="B43" s="236"/>
      <c r="C43" s="236"/>
      <c r="D43" s="236"/>
      <c r="E43" s="236"/>
      <c r="F43" s="236"/>
      <c r="G43" s="236"/>
    </row>
    <row r="44" spans="1:7" ht="69.75" customHeight="1" x14ac:dyDescent="0.25">
      <c r="A44" s="232" t="s">
        <v>188</v>
      </c>
      <c r="B44" s="232"/>
      <c r="C44" s="229" t="s">
        <v>106</v>
      </c>
      <c r="D44" s="229"/>
      <c r="E44" s="232" t="s">
        <v>107</v>
      </c>
      <c r="F44" s="232"/>
      <c r="G44" s="48" t="s">
        <v>108</v>
      </c>
    </row>
    <row r="45" spans="1:7" ht="24" customHeight="1" x14ac:dyDescent="0.25">
      <c r="A45" s="233" t="s">
        <v>109</v>
      </c>
      <c r="B45" s="233"/>
      <c r="C45" s="239">
        <f>1/7253.18</f>
        <v>1.3787056160194562E-4</v>
      </c>
      <c r="D45" s="239"/>
      <c r="E45" s="235"/>
      <c r="F45" s="235"/>
      <c r="G45" s="51">
        <f>C45*E45</f>
        <v>0</v>
      </c>
    </row>
    <row r="46" spans="1:7" ht="21.75" customHeight="1" x14ac:dyDescent="0.25">
      <c r="A46" s="229" t="s">
        <v>6</v>
      </c>
      <c r="B46" s="230"/>
      <c r="C46" s="230"/>
      <c r="D46" s="230"/>
      <c r="E46" s="230"/>
      <c r="F46" s="231"/>
      <c r="G46" s="50">
        <f>SUM(G45)</f>
        <v>0</v>
      </c>
    </row>
  </sheetData>
  <mergeCells count="77">
    <mergeCell ref="A46:F46"/>
    <mergeCell ref="A40:B40"/>
    <mergeCell ref="C40:D40"/>
    <mergeCell ref="E40:F40"/>
    <mergeCell ref="A41:F41"/>
    <mergeCell ref="A43:G43"/>
    <mergeCell ref="A44:B44"/>
    <mergeCell ref="C44:D44"/>
    <mergeCell ref="E44:F44"/>
    <mergeCell ref="E35:F35"/>
    <mergeCell ref="A36:F36"/>
    <mergeCell ref="A45:B45"/>
    <mergeCell ref="C45:D45"/>
    <mergeCell ref="E45:F45"/>
    <mergeCell ref="A39:B39"/>
    <mergeCell ref="C39:D39"/>
    <mergeCell ref="E39:F39"/>
    <mergeCell ref="A38:G38"/>
    <mergeCell ref="A35:B35"/>
    <mergeCell ref="C35:D35"/>
    <mergeCell ref="A28:G28"/>
    <mergeCell ref="A23:B23"/>
    <mergeCell ref="C23:D23"/>
    <mergeCell ref="E23:F23"/>
    <mergeCell ref="A33:G33"/>
    <mergeCell ref="A25:B25"/>
    <mergeCell ref="C25:D25"/>
    <mergeCell ref="E25:F25"/>
    <mergeCell ref="A26:F26"/>
    <mergeCell ref="A24:B24"/>
    <mergeCell ref="C24:D24"/>
    <mergeCell ref="E24:F24"/>
    <mergeCell ref="E29:F29"/>
    <mergeCell ref="A29:B29"/>
    <mergeCell ref="C29:D29"/>
    <mergeCell ref="A22:G22"/>
    <mergeCell ref="A4:G4"/>
    <mergeCell ref="A7:B7"/>
    <mergeCell ref="C7:D7"/>
    <mergeCell ref="E7:F7"/>
    <mergeCell ref="A8:F8"/>
    <mergeCell ref="A6:B6"/>
    <mergeCell ref="C6:D6"/>
    <mergeCell ref="E6:F6"/>
    <mergeCell ref="A5:B5"/>
    <mergeCell ref="C5:D5"/>
    <mergeCell ref="E5:F5"/>
    <mergeCell ref="E19:F19"/>
    <mergeCell ref="A20:F20"/>
    <mergeCell ref="A19:B19"/>
    <mergeCell ref="C19:D19"/>
    <mergeCell ref="A34:B34"/>
    <mergeCell ref="C34:D34"/>
    <mergeCell ref="E34:F34"/>
    <mergeCell ref="A30:B30"/>
    <mergeCell ref="C30:D30"/>
    <mergeCell ref="E30:F30"/>
    <mergeCell ref="A31:F31"/>
    <mergeCell ref="A16:G16"/>
    <mergeCell ref="A17:B17"/>
    <mergeCell ref="C17:D17"/>
    <mergeCell ref="E17:F17"/>
    <mergeCell ref="A18:B18"/>
    <mergeCell ref="C18:D18"/>
    <mergeCell ref="E18:F18"/>
    <mergeCell ref="A2:G2"/>
    <mergeCell ref="A14:F14"/>
    <mergeCell ref="A11:B11"/>
    <mergeCell ref="C11:D11"/>
    <mergeCell ref="E11:F11"/>
    <mergeCell ref="A12:B12"/>
    <mergeCell ref="C12:D12"/>
    <mergeCell ref="E12:F12"/>
    <mergeCell ref="A10:G10"/>
    <mergeCell ref="A13:B13"/>
    <mergeCell ref="C13:D13"/>
    <mergeCell ref="E13:F13"/>
  </mergeCells>
  <pageMargins left="0.511811024" right="0.511811024" top="0.78740157499999996" bottom="0.78740157499999996" header="0.31496062000000002" footer="0.31496062000000002"/>
  <pageSetup paperSize="9" scale="65"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G34"/>
  <sheetViews>
    <sheetView workbookViewId="0">
      <selection activeCell="E6" sqref="E6:F6"/>
    </sheetView>
  </sheetViews>
  <sheetFormatPr defaultRowHeight="15" x14ac:dyDescent="0.25"/>
  <cols>
    <col min="2" max="2" width="21.5703125" customWidth="1"/>
    <col min="5" max="6" width="9.140625" style="52"/>
    <col min="7" max="7" width="22.140625" customWidth="1"/>
    <col min="8" max="8" width="19.5703125" customWidth="1"/>
  </cols>
  <sheetData>
    <row r="2" spans="1:7" ht="18.75" x14ac:dyDescent="0.3">
      <c r="A2" s="228" t="s">
        <v>323</v>
      </c>
      <c r="B2" s="228"/>
      <c r="C2" s="228"/>
      <c r="D2" s="228"/>
      <c r="E2" s="228"/>
      <c r="F2" s="228"/>
      <c r="G2" s="228"/>
    </row>
    <row r="4" spans="1:7" ht="44.25" customHeight="1" x14ac:dyDescent="0.25">
      <c r="A4" s="243" t="s">
        <v>185</v>
      </c>
      <c r="B4" s="243"/>
      <c r="C4" s="243"/>
      <c r="D4" s="243"/>
      <c r="E4" s="243"/>
      <c r="F4" s="243"/>
      <c r="G4" s="243"/>
    </row>
    <row r="5" spans="1:7" ht="38.25" x14ac:dyDescent="0.25">
      <c r="A5" s="240" t="s">
        <v>186</v>
      </c>
      <c r="B5" s="240"/>
      <c r="C5" s="241" t="s">
        <v>106</v>
      </c>
      <c r="D5" s="241"/>
      <c r="E5" s="242" t="s">
        <v>107</v>
      </c>
      <c r="F5" s="242"/>
      <c r="G5" s="43" t="s">
        <v>108</v>
      </c>
    </row>
    <row r="6" spans="1:7" x14ac:dyDescent="0.25">
      <c r="A6" s="244" t="s">
        <v>187</v>
      </c>
      <c r="B6" s="244"/>
      <c r="C6" s="245">
        <f>1/(27*300)</f>
        <v>1.2345679012345679E-4</v>
      </c>
      <c r="D6" s="245"/>
      <c r="E6" s="246"/>
      <c r="F6" s="246"/>
      <c r="G6" s="41">
        <f>C6*E6</f>
        <v>0</v>
      </c>
    </row>
    <row r="7" spans="1:7" x14ac:dyDescent="0.25">
      <c r="A7" s="244" t="s">
        <v>109</v>
      </c>
      <c r="B7" s="244"/>
      <c r="C7" s="247">
        <f>1/300</f>
        <v>3.3333333333333335E-3</v>
      </c>
      <c r="D7" s="247"/>
      <c r="E7" s="246"/>
      <c r="F7" s="246"/>
      <c r="G7" s="41">
        <f>C7*E7</f>
        <v>0</v>
      </c>
    </row>
    <row r="8" spans="1:7" x14ac:dyDescent="0.25">
      <c r="A8" s="241" t="s">
        <v>6</v>
      </c>
      <c r="B8" s="248"/>
      <c r="C8" s="248"/>
      <c r="D8" s="248"/>
      <c r="E8" s="248"/>
      <c r="F8" s="249"/>
      <c r="G8" s="44">
        <f>SUM(G6+G7)</f>
        <v>0</v>
      </c>
    </row>
    <row r="10" spans="1:7" ht="42.75" customHeight="1" x14ac:dyDescent="0.25">
      <c r="A10" s="243" t="s">
        <v>181</v>
      </c>
      <c r="B10" s="243"/>
      <c r="C10" s="243"/>
      <c r="D10" s="243"/>
      <c r="E10" s="243"/>
      <c r="F10" s="243"/>
      <c r="G10" s="243"/>
    </row>
    <row r="11" spans="1:7" ht="38.25" x14ac:dyDescent="0.25">
      <c r="A11" s="240" t="s">
        <v>186</v>
      </c>
      <c r="B11" s="240"/>
      <c r="C11" s="241" t="s">
        <v>106</v>
      </c>
      <c r="D11" s="241"/>
      <c r="E11" s="242" t="s">
        <v>107</v>
      </c>
      <c r="F11" s="242"/>
      <c r="G11" s="43" t="s">
        <v>108</v>
      </c>
    </row>
    <row r="12" spans="1:7" x14ac:dyDescent="0.25">
      <c r="A12" s="244" t="s">
        <v>187</v>
      </c>
      <c r="B12" s="244"/>
      <c r="C12" s="245">
        <f>1/(14*400)</f>
        <v>1.7857142857142857E-4</v>
      </c>
      <c r="D12" s="245"/>
      <c r="E12" s="246"/>
      <c r="F12" s="246"/>
      <c r="G12" s="41">
        <f>C12*E12</f>
        <v>0</v>
      </c>
    </row>
    <row r="13" spans="1:7" x14ac:dyDescent="0.25">
      <c r="A13" s="244" t="s">
        <v>109</v>
      </c>
      <c r="B13" s="244"/>
      <c r="C13" s="247">
        <f>1/400</f>
        <v>2.5000000000000001E-3</v>
      </c>
      <c r="D13" s="247"/>
      <c r="E13" s="246"/>
      <c r="F13" s="246"/>
      <c r="G13" s="41">
        <f>C13*E13</f>
        <v>0</v>
      </c>
    </row>
    <row r="14" spans="1:7" x14ac:dyDescent="0.25">
      <c r="A14" s="241" t="s">
        <v>6</v>
      </c>
      <c r="B14" s="248"/>
      <c r="C14" s="248"/>
      <c r="D14" s="248"/>
      <c r="E14" s="248"/>
      <c r="F14" s="249"/>
      <c r="G14" s="44">
        <f>SUM(G12+G13)</f>
        <v>0</v>
      </c>
    </row>
    <row r="16" spans="1:7" ht="45.75" customHeight="1" x14ac:dyDescent="0.25">
      <c r="A16" s="243" t="s">
        <v>180</v>
      </c>
      <c r="B16" s="243"/>
      <c r="C16" s="243"/>
      <c r="D16" s="243"/>
      <c r="E16" s="243"/>
      <c r="F16" s="243"/>
      <c r="G16" s="243"/>
    </row>
    <row r="17" spans="1:7" ht="38.25" x14ac:dyDescent="0.25">
      <c r="A17" s="240" t="s">
        <v>186</v>
      </c>
      <c r="B17" s="240"/>
      <c r="C17" s="241" t="s">
        <v>106</v>
      </c>
      <c r="D17" s="241"/>
      <c r="E17" s="242" t="s">
        <v>107</v>
      </c>
      <c r="F17" s="242"/>
      <c r="G17" s="43" t="s">
        <v>108</v>
      </c>
    </row>
    <row r="18" spans="1:7" x14ac:dyDescent="0.25">
      <c r="A18" s="244" t="s">
        <v>109</v>
      </c>
      <c r="B18" s="244"/>
      <c r="C18" s="247">
        <f>1/360</f>
        <v>2.7777777777777779E-3</v>
      </c>
      <c r="D18" s="247"/>
      <c r="E18" s="246"/>
      <c r="F18" s="246"/>
      <c r="G18" s="41">
        <f>C18*E18</f>
        <v>0</v>
      </c>
    </row>
    <row r="19" spans="1:7" x14ac:dyDescent="0.25">
      <c r="A19" s="241" t="s">
        <v>6</v>
      </c>
      <c r="B19" s="248"/>
      <c r="C19" s="248"/>
      <c r="D19" s="248"/>
      <c r="E19" s="248"/>
      <c r="F19" s="249"/>
      <c r="G19" s="44">
        <f>G18</f>
        <v>0</v>
      </c>
    </row>
    <row r="20" spans="1:7" ht="15.75" thickBot="1" x14ac:dyDescent="0.3"/>
    <row r="21" spans="1:7" ht="65.25" customHeight="1" thickBot="1" x14ac:dyDescent="0.3">
      <c r="A21" s="251" t="s">
        <v>182</v>
      </c>
      <c r="B21" s="252"/>
      <c r="C21" s="252"/>
      <c r="D21" s="252"/>
      <c r="E21" s="252"/>
      <c r="F21" s="252"/>
      <c r="G21" s="253"/>
    </row>
    <row r="22" spans="1:7" ht="38.25" x14ac:dyDescent="0.25">
      <c r="A22" s="254" t="s">
        <v>188</v>
      </c>
      <c r="B22" s="254"/>
      <c r="C22" s="255" t="s">
        <v>106</v>
      </c>
      <c r="D22" s="255"/>
      <c r="E22" s="256" t="s">
        <v>107</v>
      </c>
      <c r="F22" s="256"/>
      <c r="G22" s="53" t="s">
        <v>108</v>
      </c>
    </row>
    <row r="23" spans="1:7" x14ac:dyDescent="0.25">
      <c r="A23" s="244" t="s">
        <v>109</v>
      </c>
      <c r="B23" s="244"/>
      <c r="C23" s="250">
        <f>1/1800</f>
        <v>5.5555555555555556E-4</v>
      </c>
      <c r="D23" s="250"/>
      <c r="E23" s="246"/>
      <c r="F23" s="246"/>
      <c r="G23" s="42">
        <f>C23*E23</f>
        <v>0</v>
      </c>
    </row>
    <row r="24" spans="1:7" x14ac:dyDescent="0.25">
      <c r="A24" s="241" t="s">
        <v>6</v>
      </c>
      <c r="B24" s="248"/>
      <c r="C24" s="248"/>
      <c r="D24" s="248"/>
      <c r="E24" s="248"/>
      <c r="F24" s="249"/>
      <c r="G24" s="44">
        <f>SUM(G23)</f>
        <v>0</v>
      </c>
    </row>
    <row r="25" spans="1:7" ht="15.75" thickBot="1" x14ac:dyDescent="0.3"/>
    <row r="26" spans="1:7" ht="30" customHeight="1" thickBot="1" x14ac:dyDescent="0.3">
      <c r="A26" s="251" t="s">
        <v>183</v>
      </c>
      <c r="B26" s="252"/>
      <c r="C26" s="252"/>
      <c r="D26" s="252"/>
      <c r="E26" s="252"/>
      <c r="F26" s="252"/>
      <c r="G26" s="253"/>
    </row>
    <row r="27" spans="1:7" ht="38.25" x14ac:dyDescent="0.25">
      <c r="A27" s="254" t="s">
        <v>188</v>
      </c>
      <c r="B27" s="254"/>
      <c r="C27" s="255" t="s">
        <v>106</v>
      </c>
      <c r="D27" s="255"/>
      <c r="E27" s="256" t="s">
        <v>107</v>
      </c>
      <c r="F27" s="256"/>
      <c r="G27" s="53" t="s">
        <v>108</v>
      </c>
    </row>
    <row r="28" spans="1:7" x14ac:dyDescent="0.25">
      <c r="A28" s="244" t="s">
        <v>109</v>
      </c>
      <c r="B28" s="244"/>
      <c r="C28" s="250">
        <f>1/10252.78</f>
        <v>9.7534522344183713E-5</v>
      </c>
      <c r="D28" s="250"/>
      <c r="E28" s="246"/>
      <c r="F28" s="246"/>
      <c r="G28" s="42">
        <f>C28*E28</f>
        <v>0</v>
      </c>
    </row>
    <row r="29" spans="1:7" x14ac:dyDescent="0.25">
      <c r="A29" s="241" t="s">
        <v>6</v>
      </c>
      <c r="B29" s="248"/>
      <c r="C29" s="248"/>
      <c r="D29" s="248"/>
      <c r="E29" s="248"/>
      <c r="F29" s="249"/>
      <c r="G29" s="44">
        <f>SUM(G28)</f>
        <v>0</v>
      </c>
    </row>
    <row r="30" spans="1:7" ht="15.75" thickBot="1" x14ac:dyDescent="0.3"/>
    <row r="31" spans="1:7" ht="29.25" customHeight="1" thickBot="1" x14ac:dyDescent="0.3">
      <c r="A31" s="251" t="s">
        <v>184</v>
      </c>
      <c r="B31" s="252"/>
      <c r="C31" s="252"/>
      <c r="D31" s="252"/>
      <c r="E31" s="252"/>
      <c r="F31" s="252"/>
      <c r="G31" s="253"/>
    </row>
    <row r="32" spans="1:7" ht="38.25" x14ac:dyDescent="0.25">
      <c r="A32" s="254" t="s">
        <v>188</v>
      </c>
      <c r="B32" s="254"/>
      <c r="C32" s="255" t="s">
        <v>106</v>
      </c>
      <c r="D32" s="255"/>
      <c r="E32" s="256" t="s">
        <v>107</v>
      </c>
      <c r="F32" s="256"/>
      <c r="G32" s="53" t="s">
        <v>108</v>
      </c>
    </row>
    <row r="33" spans="1:7" ht="20.25" customHeight="1" x14ac:dyDescent="0.25">
      <c r="A33" s="244" t="s">
        <v>109</v>
      </c>
      <c r="B33" s="244"/>
      <c r="C33" s="250">
        <f>1/5747.19</f>
        <v>1.7399807558128409E-4</v>
      </c>
      <c r="D33" s="250"/>
      <c r="E33" s="246"/>
      <c r="F33" s="246"/>
      <c r="G33" s="42">
        <f>C33*E33</f>
        <v>0</v>
      </c>
    </row>
    <row r="34" spans="1:7" x14ac:dyDescent="0.25">
      <c r="A34" s="241" t="s">
        <v>6</v>
      </c>
      <c r="B34" s="248"/>
      <c r="C34" s="248"/>
      <c r="D34" s="248"/>
      <c r="E34" s="248"/>
      <c r="F34" s="249"/>
      <c r="G34" s="44">
        <f>SUM(G33)</f>
        <v>0</v>
      </c>
    </row>
  </sheetData>
  <mergeCells count="55">
    <mergeCell ref="A34:F34"/>
    <mergeCell ref="A29:F29"/>
    <mergeCell ref="A31:G31"/>
    <mergeCell ref="A32:B32"/>
    <mergeCell ref="C32:D32"/>
    <mergeCell ref="E32:F32"/>
    <mergeCell ref="A33:B33"/>
    <mergeCell ref="C33:D33"/>
    <mergeCell ref="E33:F33"/>
    <mergeCell ref="A28:B28"/>
    <mergeCell ref="C28:D28"/>
    <mergeCell ref="E28:F28"/>
    <mergeCell ref="A19:F19"/>
    <mergeCell ref="A21:G21"/>
    <mergeCell ref="A22:B22"/>
    <mergeCell ref="C22:D22"/>
    <mergeCell ref="E22:F22"/>
    <mergeCell ref="A23:B23"/>
    <mergeCell ref="C23:D23"/>
    <mergeCell ref="E23:F23"/>
    <mergeCell ref="A24:F24"/>
    <mergeCell ref="A26:G26"/>
    <mergeCell ref="A27:B27"/>
    <mergeCell ref="C27:D27"/>
    <mergeCell ref="E27:F27"/>
    <mergeCell ref="A18:B18"/>
    <mergeCell ref="C18:D18"/>
    <mergeCell ref="E18:F18"/>
    <mergeCell ref="A12:B12"/>
    <mergeCell ref="C12:D12"/>
    <mergeCell ref="E12:F12"/>
    <mergeCell ref="A13:B13"/>
    <mergeCell ref="C13:D13"/>
    <mergeCell ref="E13:F13"/>
    <mergeCell ref="A14:F14"/>
    <mergeCell ref="A16:G16"/>
    <mergeCell ref="A17:B17"/>
    <mergeCell ref="C17:D17"/>
    <mergeCell ref="E17:F17"/>
    <mergeCell ref="A2:G2"/>
    <mergeCell ref="A11:B11"/>
    <mergeCell ref="C11:D11"/>
    <mergeCell ref="E11:F11"/>
    <mergeCell ref="A4:G4"/>
    <mergeCell ref="A5:B5"/>
    <mergeCell ref="C5:D5"/>
    <mergeCell ref="E5:F5"/>
    <mergeCell ref="A6:B6"/>
    <mergeCell ref="C6:D6"/>
    <mergeCell ref="E6:F6"/>
    <mergeCell ref="A7:B7"/>
    <mergeCell ref="C7:D7"/>
    <mergeCell ref="E7:F7"/>
    <mergeCell ref="A8:F8"/>
    <mergeCell ref="A10:G10"/>
  </mergeCells>
  <pageMargins left="0.511811024" right="0.511811024" top="0.78740157499999996" bottom="0.78740157499999996" header="0.31496062000000002" footer="0.31496062000000002"/>
  <pageSetup paperSize="9" scale="91" orientation="portrait"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G35"/>
  <sheetViews>
    <sheetView topLeftCell="A25" workbookViewId="0">
      <selection activeCell="G27" sqref="G27"/>
    </sheetView>
  </sheetViews>
  <sheetFormatPr defaultRowHeight="15" x14ac:dyDescent="0.25"/>
  <cols>
    <col min="2" max="2" width="12" customWidth="1"/>
    <col min="3" max="3" width="80" style="142" customWidth="1"/>
    <col min="4" max="4" width="20.85546875" style="142" customWidth="1"/>
    <col min="5" max="5" width="17" style="121" customWidth="1"/>
    <col min="6" max="6" width="16.85546875" customWidth="1"/>
    <col min="7" max="7" width="30.140625" customWidth="1"/>
  </cols>
  <sheetData>
    <row r="4" spans="2:7" ht="15.75" x14ac:dyDescent="0.25">
      <c r="B4" s="261" t="s">
        <v>482</v>
      </c>
      <c r="C4" s="262"/>
      <c r="D4" s="262"/>
      <c r="E4" s="262"/>
      <c r="F4" s="262"/>
      <c r="G4" s="263"/>
    </row>
    <row r="5" spans="2:7" ht="31.5" x14ac:dyDescent="0.25">
      <c r="B5" s="106" t="s">
        <v>125</v>
      </c>
      <c r="C5" s="28" t="s">
        <v>483</v>
      </c>
      <c r="D5" s="28" t="s">
        <v>484</v>
      </c>
      <c r="E5" s="210" t="s">
        <v>485</v>
      </c>
      <c r="F5" s="28" t="s">
        <v>387</v>
      </c>
      <c r="G5" s="36" t="s">
        <v>165</v>
      </c>
    </row>
    <row r="6" spans="2:7" ht="90" x14ac:dyDescent="0.25">
      <c r="B6" s="3">
        <v>1</v>
      </c>
      <c r="C6" s="138" t="s">
        <v>127</v>
      </c>
      <c r="D6" s="138"/>
      <c r="E6" s="3">
        <v>8</v>
      </c>
      <c r="F6" s="198"/>
      <c r="G6" s="45">
        <f t="shared" ref="G6:G26" si="0">E6*F6</f>
        <v>0</v>
      </c>
    </row>
    <row r="7" spans="2:7" ht="45" x14ac:dyDescent="0.25">
      <c r="B7" s="3">
        <v>2</v>
      </c>
      <c r="C7" s="138" t="s">
        <v>128</v>
      </c>
      <c r="D7" s="138"/>
      <c r="E7" s="137">
        <v>8</v>
      </c>
      <c r="F7" s="198"/>
      <c r="G7" s="45">
        <f t="shared" si="0"/>
        <v>0</v>
      </c>
    </row>
    <row r="8" spans="2:7" ht="30" x14ac:dyDescent="0.25">
      <c r="B8" s="3">
        <v>3</v>
      </c>
      <c r="C8" s="138" t="s">
        <v>129</v>
      </c>
      <c r="D8" s="138"/>
      <c r="E8" s="137">
        <v>3</v>
      </c>
      <c r="F8" s="198"/>
      <c r="G8" s="45">
        <f t="shared" si="0"/>
        <v>0</v>
      </c>
    </row>
    <row r="9" spans="2:7" ht="90" x14ac:dyDescent="0.25">
      <c r="B9" s="3">
        <v>4</v>
      </c>
      <c r="C9" s="138" t="s">
        <v>130</v>
      </c>
      <c r="D9" s="138"/>
      <c r="E9" s="3">
        <v>2</v>
      </c>
      <c r="F9" s="198"/>
      <c r="G9" s="45">
        <f t="shared" si="0"/>
        <v>0</v>
      </c>
    </row>
    <row r="10" spans="2:7" ht="60" x14ac:dyDescent="0.25">
      <c r="B10" s="3">
        <v>5</v>
      </c>
      <c r="C10" s="138" t="s">
        <v>131</v>
      </c>
      <c r="D10" s="138"/>
      <c r="E10" s="3">
        <v>1</v>
      </c>
      <c r="F10" s="198"/>
      <c r="G10" s="45">
        <f t="shared" si="0"/>
        <v>0</v>
      </c>
    </row>
    <row r="11" spans="2:7" ht="105" x14ac:dyDescent="0.25">
      <c r="B11" s="3">
        <v>6</v>
      </c>
      <c r="C11" s="138" t="s">
        <v>386</v>
      </c>
      <c r="D11" s="138"/>
      <c r="E11" s="166">
        <v>55</v>
      </c>
      <c r="F11" s="198"/>
      <c r="G11" s="45">
        <f t="shared" si="0"/>
        <v>0</v>
      </c>
    </row>
    <row r="12" spans="2:7" ht="60" x14ac:dyDescent="0.25">
      <c r="B12" s="3">
        <v>7</v>
      </c>
      <c r="C12" s="138" t="s">
        <v>132</v>
      </c>
      <c r="D12" s="138"/>
      <c r="E12" s="137">
        <v>4</v>
      </c>
      <c r="F12" s="198"/>
      <c r="G12" s="45">
        <f t="shared" si="0"/>
        <v>0</v>
      </c>
    </row>
    <row r="13" spans="2:7" ht="53.25" customHeight="1" x14ac:dyDescent="0.25">
      <c r="B13" s="3">
        <v>8</v>
      </c>
      <c r="C13" s="138" t="s">
        <v>133</v>
      </c>
      <c r="D13" s="138"/>
      <c r="E13" s="137">
        <v>8</v>
      </c>
      <c r="F13" s="198"/>
      <c r="G13" s="45">
        <f t="shared" si="0"/>
        <v>0</v>
      </c>
    </row>
    <row r="14" spans="2:7" ht="75" x14ac:dyDescent="0.25">
      <c r="B14" s="3">
        <v>9</v>
      </c>
      <c r="C14" s="138" t="s">
        <v>162</v>
      </c>
      <c r="D14" s="138"/>
      <c r="E14" s="3">
        <v>74</v>
      </c>
      <c r="F14" s="198"/>
      <c r="G14" s="45">
        <f t="shared" si="0"/>
        <v>0</v>
      </c>
    </row>
    <row r="15" spans="2:7" ht="75" x14ac:dyDescent="0.25">
      <c r="B15" s="3">
        <v>10</v>
      </c>
      <c r="C15" s="138" t="s">
        <v>163</v>
      </c>
      <c r="D15" s="138"/>
      <c r="E15" s="3">
        <v>19</v>
      </c>
      <c r="F15" s="198"/>
      <c r="G15" s="45">
        <f t="shared" si="0"/>
        <v>0</v>
      </c>
    </row>
    <row r="16" spans="2:7" ht="75" x14ac:dyDescent="0.25">
      <c r="B16" s="3">
        <v>11</v>
      </c>
      <c r="C16" s="138" t="s">
        <v>164</v>
      </c>
      <c r="D16" s="138"/>
      <c r="E16" s="3">
        <v>12</v>
      </c>
      <c r="F16" s="198"/>
      <c r="G16" s="45">
        <f t="shared" si="0"/>
        <v>0</v>
      </c>
    </row>
    <row r="17" spans="2:7" ht="60" x14ac:dyDescent="0.25">
      <c r="B17" s="3">
        <v>12</v>
      </c>
      <c r="C17" s="138" t="s">
        <v>141</v>
      </c>
      <c r="D17" s="138"/>
      <c r="E17" s="3">
        <v>3</v>
      </c>
      <c r="F17" s="198"/>
      <c r="G17" s="45">
        <f t="shared" si="0"/>
        <v>0</v>
      </c>
    </row>
    <row r="18" spans="2:7" ht="75" x14ac:dyDescent="0.25">
      <c r="B18" s="3">
        <v>13</v>
      </c>
      <c r="C18" s="139" t="s">
        <v>321</v>
      </c>
      <c r="D18" s="139"/>
      <c r="E18" s="3">
        <v>4</v>
      </c>
      <c r="F18" s="198"/>
      <c r="G18" s="45">
        <f t="shared" si="0"/>
        <v>0</v>
      </c>
    </row>
    <row r="19" spans="2:7" ht="30" x14ac:dyDescent="0.25">
      <c r="B19" s="55">
        <v>14</v>
      </c>
      <c r="C19" s="140" t="s">
        <v>147</v>
      </c>
      <c r="D19" s="140"/>
      <c r="E19" s="55">
        <v>3</v>
      </c>
      <c r="F19" s="198"/>
      <c r="G19" s="45">
        <f t="shared" si="0"/>
        <v>0</v>
      </c>
    </row>
    <row r="20" spans="2:7" ht="15.75" x14ac:dyDescent="0.25">
      <c r="B20" s="55">
        <v>15</v>
      </c>
      <c r="C20" s="140" t="s">
        <v>149</v>
      </c>
      <c r="D20" s="140"/>
      <c r="E20" s="55">
        <v>2</v>
      </c>
      <c r="F20" s="198"/>
      <c r="G20" s="45">
        <f t="shared" si="0"/>
        <v>0</v>
      </c>
    </row>
    <row r="21" spans="2:7" ht="15.75" x14ac:dyDescent="0.25">
      <c r="B21" s="55">
        <v>16</v>
      </c>
      <c r="C21" s="140" t="s">
        <v>151</v>
      </c>
      <c r="D21" s="140"/>
      <c r="E21" s="55">
        <v>1</v>
      </c>
      <c r="F21" s="198"/>
      <c r="G21" s="45">
        <f t="shared" si="0"/>
        <v>0</v>
      </c>
    </row>
    <row r="22" spans="2:7" ht="30" x14ac:dyDescent="0.25">
      <c r="B22" s="55">
        <v>17</v>
      </c>
      <c r="C22" s="140" t="s">
        <v>153</v>
      </c>
      <c r="D22" s="140"/>
      <c r="E22" s="55">
        <v>2</v>
      </c>
      <c r="F22" s="198"/>
      <c r="G22" s="45">
        <f t="shared" si="0"/>
        <v>0</v>
      </c>
    </row>
    <row r="23" spans="2:7" ht="30" x14ac:dyDescent="0.25">
      <c r="B23" s="55">
        <v>18</v>
      </c>
      <c r="C23" s="140" t="s">
        <v>155</v>
      </c>
      <c r="D23" s="140"/>
      <c r="E23" s="55">
        <v>2</v>
      </c>
      <c r="F23" s="198"/>
      <c r="G23" s="45">
        <f t="shared" si="0"/>
        <v>0</v>
      </c>
    </row>
    <row r="24" spans="2:7" ht="15.75" x14ac:dyDescent="0.25">
      <c r="B24" s="55">
        <v>19</v>
      </c>
      <c r="C24" s="141" t="s">
        <v>157</v>
      </c>
      <c r="D24" s="141"/>
      <c r="E24" s="79">
        <v>1</v>
      </c>
      <c r="F24" s="198"/>
      <c r="G24" s="45">
        <f t="shared" si="0"/>
        <v>0</v>
      </c>
    </row>
    <row r="25" spans="2:7" ht="75" x14ac:dyDescent="0.25">
      <c r="B25" s="3">
        <v>20</v>
      </c>
      <c r="C25" s="140" t="s">
        <v>159</v>
      </c>
      <c r="D25" s="140"/>
      <c r="E25" s="3">
        <v>9</v>
      </c>
      <c r="F25" s="198"/>
      <c r="G25" s="45">
        <f t="shared" si="0"/>
        <v>0</v>
      </c>
    </row>
    <row r="26" spans="2:7" ht="75" x14ac:dyDescent="0.25">
      <c r="B26" s="3">
        <v>21</v>
      </c>
      <c r="C26" s="140" t="s">
        <v>161</v>
      </c>
      <c r="D26" s="140"/>
      <c r="E26" s="127">
        <v>4</v>
      </c>
      <c r="F26" s="198"/>
      <c r="G26" s="45">
        <f t="shared" si="0"/>
        <v>0</v>
      </c>
    </row>
    <row r="27" spans="2:7" ht="15.75" x14ac:dyDescent="0.25">
      <c r="B27" s="3">
        <v>22</v>
      </c>
      <c r="C27" s="140" t="s">
        <v>311</v>
      </c>
      <c r="D27" s="140"/>
      <c r="E27" s="127">
        <v>2</v>
      </c>
      <c r="F27" s="198"/>
      <c r="G27" s="320" t="s">
        <v>487</v>
      </c>
    </row>
    <row r="28" spans="2:7" ht="15.75" x14ac:dyDescent="0.25">
      <c r="B28" s="264" t="s">
        <v>486</v>
      </c>
      <c r="C28" s="264"/>
      <c r="D28" s="264"/>
      <c r="E28" s="264"/>
      <c r="F28" s="265">
        <f>SUM(G6:G27)</f>
        <v>0</v>
      </c>
      <c r="G28" s="266"/>
    </row>
    <row r="29" spans="2:7" x14ac:dyDescent="0.25">
      <c r="G29" s="209"/>
    </row>
    <row r="30" spans="2:7" x14ac:dyDescent="0.25">
      <c r="G30" s="209"/>
    </row>
    <row r="31" spans="2:7" ht="15.75" x14ac:dyDescent="0.25">
      <c r="C31" s="257" t="s">
        <v>166</v>
      </c>
      <c r="D31" s="257"/>
      <c r="E31" s="257"/>
      <c r="F31" s="136">
        <v>5.0000000000000001E-3</v>
      </c>
      <c r="G31" s="46">
        <f>F28*F31</f>
        <v>0</v>
      </c>
    </row>
    <row r="32" spans="2:7" ht="15.75" x14ac:dyDescent="0.25">
      <c r="C32" s="257" t="s">
        <v>167</v>
      </c>
      <c r="D32" s="257"/>
      <c r="E32" s="257"/>
      <c r="F32" s="136">
        <v>8.0000000000000002E-3</v>
      </c>
      <c r="G32" s="46">
        <f>F28*F32</f>
        <v>0</v>
      </c>
    </row>
    <row r="33" spans="3:7" ht="15.75" x14ac:dyDescent="0.25">
      <c r="C33" s="257" t="s">
        <v>168</v>
      </c>
      <c r="D33" s="257"/>
      <c r="E33" s="257"/>
      <c r="F33" s="257"/>
      <c r="G33" s="47">
        <f>SUM(G31:G32)</f>
        <v>0</v>
      </c>
    </row>
    <row r="34" spans="3:7" ht="15.75" x14ac:dyDescent="0.25">
      <c r="C34" s="258" t="s">
        <v>169</v>
      </c>
      <c r="D34" s="259"/>
      <c r="E34" s="260"/>
      <c r="F34" s="144"/>
    </row>
    <row r="35" spans="3:7" ht="15.75" x14ac:dyDescent="0.25">
      <c r="C35" s="257" t="s">
        <v>170</v>
      </c>
      <c r="D35" s="257"/>
      <c r="E35" s="257"/>
      <c r="F35" s="257"/>
      <c r="G35" s="143" t="e">
        <f>G33/F340</f>
        <v>#DIV/0!</v>
      </c>
    </row>
  </sheetData>
  <mergeCells count="8">
    <mergeCell ref="C35:F35"/>
    <mergeCell ref="C33:F33"/>
    <mergeCell ref="C34:E34"/>
    <mergeCell ref="B4:G4"/>
    <mergeCell ref="B28:E28"/>
    <mergeCell ref="F28:G28"/>
    <mergeCell ref="C31:E31"/>
    <mergeCell ref="C32:E32"/>
  </mergeCells>
  <pageMargins left="0.511811024" right="0.511811024" top="0.78740157499999996" bottom="0.78740157499999996" header="0.31496062000000002" footer="0.31496062000000002"/>
  <pageSetup paperSize="9" scale="54" orientation="portrait"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5"/>
  <sheetViews>
    <sheetView workbookViewId="0">
      <selection activeCell="F9" sqref="F9"/>
    </sheetView>
  </sheetViews>
  <sheetFormatPr defaultRowHeight="15" x14ac:dyDescent="0.25"/>
  <cols>
    <col min="1" max="1" width="3.42578125" customWidth="1"/>
    <col min="2" max="2" width="48" style="128" customWidth="1"/>
    <col min="3" max="4" width="14.42578125" style="119" customWidth="1"/>
    <col min="5" max="5" width="15.28515625" customWidth="1"/>
    <col min="6" max="6" width="21.85546875" customWidth="1"/>
  </cols>
  <sheetData>
    <row r="3" spans="2:6" ht="21" customHeight="1" x14ac:dyDescent="0.25">
      <c r="B3" s="271" t="s">
        <v>305</v>
      </c>
      <c r="C3" s="271"/>
      <c r="D3" s="271"/>
      <c r="E3" s="271"/>
      <c r="F3" s="271"/>
    </row>
    <row r="4" spans="2:6" ht="26.25" customHeight="1" x14ac:dyDescent="0.25">
      <c r="B4" s="129" t="s">
        <v>16</v>
      </c>
      <c r="C4" s="36" t="s">
        <v>371</v>
      </c>
      <c r="D4" s="36" t="s">
        <v>82</v>
      </c>
      <c r="E4" s="35" t="s">
        <v>370</v>
      </c>
      <c r="F4" s="36" t="s">
        <v>92</v>
      </c>
    </row>
    <row r="5" spans="2:6" ht="15.75" x14ac:dyDescent="0.25">
      <c r="B5" s="130" t="s">
        <v>93</v>
      </c>
      <c r="C5" s="133" t="s">
        <v>372</v>
      </c>
      <c r="D5" s="120">
        <v>4100</v>
      </c>
      <c r="E5" s="199"/>
      <c r="F5" s="38">
        <f t="shared" ref="F5:F21" si="0">E5*D5</f>
        <v>0</v>
      </c>
    </row>
    <row r="6" spans="2:6" ht="24" x14ac:dyDescent="0.25">
      <c r="B6" s="130" t="s">
        <v>94</v>
      </c>
      <c r="C6" s="134" t="s">
        <v>373</v>
      </c>
      <c r="D6" s="120">
        <v>565</v>
      </c>
      <c r="E6" s="199"/>
      <c r="F6" s="38">
        <f t="shared" si="0"/>
        <v>0</v>
      </c>
    </row>
    <row r="7" spans="2:6" ht="15.75" x14ac:dyDescent="0.25">
      <c r="B7" s="130" t="s">
        <v>95</v>
      </c>
      <c r="C7" s="133" t="s">
        <v>372</v>
      </c>
      <c r="D7" s="120">
        <v>960</v>
      </c>
      <c r="E7" s="199"/>
      <c r="F7" s="38">
        <f t="shared" si="0"/>
        <v>0</v>
      </c>
    </row>
    <row r="8" spans="2:6" ht="25.5" x14ac:dyDescent="0.25">
      <c r="B8" s="130" t="s">
        <v>320</v>
      </c>
      <c r="C8" s="133" t="s">
        <v>372</v>
      </c>
      <c r="D8" s="120">
        <v>8000</v>
      </c>
      <c r="E8" s="199"/>
      <c r="F8" s="38">
        <f t="shared" si="0"/>
        <v>0</v>
      </c>
    </row>
    <row r="9" spans="2:6" ht="25.5" x14ac:dyDescent="0.25">
      <c r="B9" s="130" t="s">
        <v>96</v>
      </c>
      <c r="C9" s="133" t="s">
        <v>372</v>
      </c>
      <c r="D9" s="120">
        <v>8000</v>
      </c>
      <c r="E9" s="199"/>
      <c r="F9" s="38">
        <f t="shared" si="0"/>
        <v>0</v>
      </c>
    </row>
    <row r="10" spans="2:6" ht="24" x14ac:dyDescent="0.25">
      <c r="B10" s="130" t="s">
        <v>97</v>
      </c>
      <c r="C10" s="134" t="s">
        <v>374</v>
      </c>
      <c r="D10" s="120">
        <v>1720</v>
      </c>
      <c r="E10" s="199"/>
      <c r="F10" s="38">
        <f t="shared" si="0"/>
        <v>0</v>
      </c>
    </row>
    <row r="11" spans="2:6" ht="24" x14ac:dyDescent="0.25">
      <c r="B11" s="131" t="s">
        <v>378</v>
      </c>
      <c r="C11" s="134" t="s">
        <v>375</v>
      </c>
      <c r="D11" s="120">
        <v>552</v>
      </c>
      <c r="E11" s="199"/>
      <c r="F11" s="38">
        <f t="shared" si="0"/>
        <v>0</v>
      </c>
    </row>
    <row r="12" spans="2:6" ht="25.5" x14ac:dyDescent="0.25">
      <c r="B12" s="130" t="s">
        <v>98</v>
      </c>
      <c r="C12" s="133" t="s">
        <v>372</v>
      </c>
      <c r="D12" s="120">
        <v>1368</v>
      </c>
      <c r="E12" s="199"/>
      <c r="F12" s="38">
        <f t="shared" si="0"/>
        <v>0</v>
      </c>
    </row>
    <row r="13" spans="2:6" ht="25.5" x14ac:dyDescent="0.25">
      <c r="B13" s="130" t="s">
        <v>99</v>
      </c>
      <c r="C13" s="133" t="s">
        <v>372</v>
      </c>
      <c r="D13" s="120">
        <v>264</v>
      </c>
      <c r="E13" s="199"/>
      <c r="F13" s="38">
        <f t="shared" si="0"/>
        <v>0</v>
      </c>
    </row>
    <row r="14" spans="2:6" ht="15.75" x14ac:dyDescent="0.25">
      <c r="B14" s="130" t="s">
        <v>100</v>
      </c>
      <c r="C14" s="133" t="s">
        <v>376</v>
      </c>
      <c r="D14" s="120">
        <v>25</v>
      </c>
      <c r="E14" s="199"/>
      <c r="F14" s="38">
        <f t="shared" si="0"/>
        <v>0</v>
      </c>
    </row>
    <row r="15" spans="2:6" ht="15.75" x14ac:dyDescent="0.25">
      <c r="B15" s="130" t="s">
        <v>101</v>
      </c>
      <c r="C15" s="133" t="s">
        <v>372</v>
      </c>
      <c r="D15" s="120">
        <v>442</v>
      </c>
      <c r="E15" s="199"/>
      <c r="F15" s="38">
        <f t="shared" si="0"/>
        <v>0</v>
      </c>
    </row>
    <row r="16" spans="2:6" ht="15.75" x14ac:dyDescent="0.25">
      <c r="B16" s="130" t="s">
        <v>85</v>
      </c>
      <c r="C16" s="133" t="s">
        <v>377</v>
      </c>
      <c r="D16" s="120">
        <v>60</v>
      </c>
      <c r="E16" s="199"/>
      <c r="F16" s="38">
        <f t="shared" si="0"/>
        <v>0</v>
      </c>
    </row>
    <row r="17" spans="2:6" ht="15.75" x14ac:dyDescent="0.25">
      <c r="B17" s="131" t="s">
        <v>102</v>
      </c>
      <c r="C17" s="133" t="s">
        <v>372</v>
      </c>
      <c r="D17" s="120">
        <v>20</v>
      </c>
      <c r="E17" s="199"/>
      <c r="F17" s="38">
        <f t="shared" si="0"/>
        <v>0</v>
      </c>
    </row>
    <row r="18" spans="2:6" ht="15.75" x14ac:dyDescent="0.25">
      <c r="B18" s="131" t="s">
        <v>103</v>
      </c>
      <c r="C18" s="135" t="s">
        <v>372</v>
      </c>
      <c r="D18" s="120">
        <v>50</v>
      </c>
      <c r="E18" s="199"/>
      <c r="F18" s="38">
        <f t="shared" si="0"/>
        <v>0</v>
      </c>
    </row>
    <row r="19" spans="2:6" ht="15.75" x14ac:dyDescent="0.25">
      <c r="B19" s="130" t="s">
        <v>104</v>
      </c>
      <c r="C19" s="133" t="s">
        <v>372</v>
      </c>
      <c r="D19" s="120">
        <v>20</v>
      </c>
      <c r="E19" s="199"/>
      <c r="F19" s="38">
        <f t="shared" si="0"/>
        <v>0</v>
      </c>
    </row>
    <row r="20" spans="2:6" ht="15.75" x14ac:dyDescent="0.25">
      <c r="B20" s="130" t="s">
        <v>105</v>
      </c>
      <c r="C20" s="133" t="s">
        <v>372</v>
      </c>
      <c r="D20" s="37">
        <v>62</v>
      </c>
      <c r="E20" s="199"/>
      <c r="F20" s="38">
        <f t="shared" si="0"/>
        <v>0</v>
      </c>
    </row>
    <row r="21" spans="2:6" ht="25.5" x14ac:dyDescent="0.25">
      <c r="B21" s="130" t="s">
        <v>86</v>
      </c>
      <c r="C21" s="133" t="s">
        <v>372</v>
      </c>
      <c r="D21" s="37">
        <v>15</v>
      </c>
      <c r="E21" s="200"/>
      <c r="F21" s="38">
        <f t="shared" si="0"/>
        <v>0</v>
      </c>
    </row>
    <row r="22" spans="2:6" ht="21" customHeight="1" x14ac:dyDescent="0.25">
      <c r="B22" s="272" t="s">
        <v>368</v>
      </c>
      <c r="C22" s="272"/>
      <c r="D22" s="272"/>
      <c r="E22" s="272"/>
      <c r="F22" s="124">
        <f>SUM(F5:F21)</f>
        <v>0</v>
      </c>
    </row>
    <row r="23" spans="2:6" ht="21.75" customHeight="1" x14ac:dyDescent="0.25">
      <c r="B23" s="272" t="s">
        <v>75</v>
      </c>
      <c r="C23" s="272"/>
      <c r="D23" s="272"/>
      <c r="E23" s="272"/>
      <c r="F23" s="125">
        <f>F22/12</f>
        <v>0</v>
      </c>
    </row>
    <row r="24" spans="2:6" s="122" customFormat="1" ht="18" customHeight="1" x14ac:dyDescent="0.25">
      <c r="B24" s="268" t="s">
        <v>379</v>
      </c>
      <c r="C24" s="269"/>
      <c r="D24" s="270"/>
      <c r="E24" s="123"/>
      <c r="F24" s="132"/>
    </row>
    <row r="25" spans="2:6" ht="27.75" customHeight="1" x14ac:dyDescent="0.25">
      <c r="B25" s="267" t="s">
        <v>369</v>
      </c>
      <c r="C25" s="267"/>
      <c r="D25" s="267"/>
      <c r="E25" s="267"/>
      <c r="F25" s="126" t="e">
        <f>F23/E24</f>
        <v>#DIV/0!</v>
      </c>
    </row>
  </sheetData>
  <mergeCells count="5">
    <mergeCell ref="B25:E25"/>
    <mergeCell ref="B24:D24"/>
    <mergeCell ref="B3:F3"/>
    <mergeCell ref="B23:E23"/>
    <mergeCell ref="B22:E22"/>
  </mergeCells>
  <pageMargins left="0.511811024" right="0.511811024" top="0.78740157499999996" bottom="0.78740157499999996" header="0.31496062000000002" footer="0.31496062000000002"/>
  <pageSetup paperSize="9" orientation="portrait" verticalDpi="5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2"/>
  <sheetViews>
    <sheetView topLeftCell="A19" workbookViewId="0">
      <selection activeCell="E57" sqref="E57"/>
    </sheetView>
  </sheetViews>
  <sheetFormatPr defaultRowHeight="15" x14ac:dyDescent="0.25"/>
  <cols>
    <col min="1" max="1" width="3.140625" customWidth="1"/>
    <col min="2" max="2" width="33.5703125" customWidth="1"/>
    <col min="3" max="3" width="12.85546875" customWidth="1"/>
    <col min="4" max="4" width="14.7109375" customWidth="1"/>
    <col min="5" max="5" width="24.5703125" customWidth="1"/>
    <col min="8" max="8" width="12.7109375" bestFit="1" customWidth="1"/>
    <col min="9" max="9" width="12.140625" bestFit="1" customWidth="1"/>
  </cols>
  <sheetData>
    <row r="2" spans="2:9" ht="30" customHeight="1" x14ac:dyDescent="0.25">
      <c r="B2" s="274" t="s">
        <v>83</v>
      </c>
      <c r="C2" s="274"/>
      <c r="D2" s="274"/>
      <c r="E2" s="274"/>
    </row>
    <row r="3" spans="2:9" ht="15.75" x14ac:dyDescent="0.25">
      <c r="B3" s="103" t="s">
        <v>14</v>
      </c>
      <c r="C3" s="58" t="s">
        <v>82</v>
      </c>
      <c r="D3" s="58" t="s">
        <v>7</v>
      </c>
      <c r="E3" s="106" t="s">
        <v>0</v>
      </c>
    </row>
    <row r="4" spans="2:9" ht="18" customHeight="1" x14ac:dyDescent="0.25">
      <c r="B4" s="110" t="s">
        <v>78</v>
      </c>
      <c r="C4" s="111">
        <v>4</v>
      </c>
      <c r="D4" s="18"/>
      <c r="E4" s="112">
        <f>D4*C4</f>
        <v>0</v>
      </c>
    </row>
    <row r="5" spans="2:9" ht="18" customHeight="1" x14ac:dyDescent="0.25">
      <c r="B5" s="110" t="s">
        <v>15</v>
      </c>
      <c r="C5" s="111">
        <v>4</v>
      </c>
      <c r="D5" s="18"/>
      <c r="E5" s="112">
        <f>D5*C5</f>
        <v>0</v>
      </c>
    </row>
    <row r="6" spans="2:9" ht="18" customHeight="1" x14ac:dyDescent="0.25">
      <c r="B6" s="110" t="s">
        <v>79</v>
      </c>
      <c r="C6" s="111">
        <v>2</v>
      </c>
      <c r="D6" s="18"/>
      <c r="E6" s="112">
        <f>D6*C6</f>
        <v>0</v>
      </c>
      <c r="H6" s="52"/>
      <c r="I6" s="115"/>
    </row>
    <row r="7" spans="2:9" ht="18" customHeight="1" x14ac:dyDescent="0.25">
      <c r="B7" s="110" t="s">
        <v>81</v>
      </c>
      <c r="C7" s="111">
        <v>6</v>
      </c>
      <c r="D7" s="18"/>
      <c r="E7" s="112">
        <f>D7*C7</f>
        <v>0</v>
      </c>
    </row>
    <row r="8" spans="2:9" ht="18" customHeight="1" x14ac:dyDescent="0.25">
      <c r="B8" s="110" t="s">
        <v>80</v>
      </c>
      <c r="C8" s="111">
        <v>2</v>
      </c>
      <c r="D8" s="18"/>
      <c r="E8" s="112">
        <f>D8*C8</f>
        <v>0</v>
      </c>
    </row>
    <row r="9" spans="2:9" ht="18" customHeight="1" x14ac:dyDescent="0.25">
      <c r="B9" s="273" t="s">
        <v>362</v>
      </c>
      <c r="C9" s="273"/>
      <c r="D9" s="273"/>
      <c r="E9" s="113">
        <f>SUM(E4:E8)</f>
        <v>0</v>
      </c>
    </row>
    <row r="10" spans="2:9" s="116" customFormat="1" ht="18" customHeight="1" x14ac:dyDescent="0.25">
      <c r="B10" s="273" t="s">
        <v>365</v>
      </c>
      <c r="C10" s="273"/>
      <c r="D10" s="273"/>
      <c r="E10" s="113">
        <f>E9/12</f>
        <v>0</v>
      </c>
    </row>
    <row r="11" spans="2:9" s="116" customFormat="1" ht="18" customHeight="1" x14ac:dyDescent="0.25">
      <c r="B11" s="117"/>
      <c r="C11" s="117"/>
      <c r="D11" s="117"/>
      <c r="E11" s="118"/>
    </row>
    <row r="12" spans="2:9" ht="35.25" customHeight="1" x14ac:dyDescent="0.25">
      <c r="B12" s="275" t="s">
        <v>312</v>
      </c>
      <c r="C12" s="275"/>
      <c r="D12" s="275"/>
      <c r="E12" s="275"/>
    </row>
    <row r="13" spans="2:9" ht="16.5" customHeight="1" x14ac:dyDescent="0.25">
      <c r="B13" s="103" t="s">
        <v>14</v>
      </c>
      <c r="C13" s="58" t="s">
        <v>82</v>
      </c>
      <c r="D13" s="58" t="s">
        <v>7</v>
      </c>
      <c r="E13" s="106" t="s">
        <v>0</v>
      </c>
    </row>
    <row r="14" spans="2:9" ht="18" customHeight="1" x14ac:dyDescent="0.25">
      <c r="B14" s="110" t="s">
        <v>78</v>
      </c>
      <c r="C14" s="111">
        <v>4</v>
      </c>
      <c r="D14" s="18"/>
      <c r="E14" s="112">
        <f>D14*C14</f>
        <v>0</v>
      </c>
    </row>
    <row r="15" spans="2:9" ht="18" customHeight="1" x14ac:dyDescent="0.25">
      <c r="B15" s="110" t="s">
        <v>15</v>
      </c>
      <c r="C15" s="111">
        <v>4</v>
      </c>
      <c r="D15" s="18"/>
      <c r="E15" s="112">
        <f>D15*C15</f>
        <v>0</v>
      </c>
    </row>
    <row r="16" spans="2:9" ht="18" customHeight="1" x14ac:dyDescent="0.25">
      <c r="B16" s="110" t="s">
        <v>79</v>
      </c>
      <c r="C16" s="111">
        <v>2</v>
      </c>
      <c r="D16" s="18"/>
      <c r="E16" s="112">
        <f>D16*C16</f>
        <v>0</v>
      </c>
    </row>
    <row r="17" spans="2:5" ht="18" customHeight="1" x14ac:dyDescent="0.25">
      <c r="B17" s="110" t="s">
        <v>81</v>
      </c>
      <c r="C17" s="111">
        <v>6</v>
      </c>
      <c r="D17" s="18"/>
      <c r="E17" s="112">
        <f>D17*C17</f>
        <v>0</v>
      </c>
    </row>
    <row r="18" spans="2:5" ht="18" customHeight="1" x14ac:dyDescent="0.25">
      <c r="B18" s="110" t="s">
        <v>80</v>
      </c>
      <c r="C18" s="111">
        <v>2</v>
      </c>
      <c r="D18" s="18"/>
      <c r="E18" s="112">
        <f>D18*C18</f>
        <v>0</v>
      </c>
    </row>
    <row r="19" spans="2:5" ht="18" customHeight="1" x14ac:dyDescent="0.25">
      <c r="B19" s="114" t="s">
        <v>380</v>
      </c>
      <c r="C19" s="114">
        <v>4</v>
      </c>
      <c r="D19" s="46"/>
      <c r="E19" s="112">
        <f>C19*D19</f>
        <v>0</v>
      </c>
    </row>
    <row r="20" spans="2:5" ht="25.5" customHeight="1" x14ac:dyDescent="0.25">
      <c r="B20" s="114" t="s">
        <v>78</v>
      </c>
      <c r="C20" s="114">
        <v>4</v>
      </c>
      <c r="D20" s="46"/>
      <c r="E20" s="112">
        <f>C20*D20</f>
        <v>0</v>
      </c>
    </row>
    <row r="21" spans="2:5" ht="26.25" customHeight="1" x14ac:dyDescent="0.25">
      <c r="B21" s="273" t="s">
        <v>363</v>
      </c>
      <c r="C21" s="273"/>
      <c r="D21" s="273"/>
      <c r="E21" s="47">
        <f>SUM(E14:E20)</f>
        <v>0</v>
      </c>
    </row>
    <row r="22" spans="2:5" ht="24" customHeight="1" x14ac:dyDescent="0.25">
      <c r="B22" s="273" t="s">
        <v>366</v>
      </c>
      <c r="C22" s="273"/>
      <c r="D22" s="273"/>
      <c r="E22" s="47">
        <f>E21/12</f>
        <v>0</v>
      </c>
    </row>
    <row r="23" spans="2:5" ht="30.75" customHeight="1" x14ac:dyDescent="0.25"/>
    <row r="24" spans="2:5" ht="34.5" customHeight="1" x14ac:dyDescent="0.25">
      <c r="B24" s="274" t="s">
        <v>84</v>
      </c>
      <c r="C24" s="274"/>
      <c r="D24" s="274"/>
      <c r="E24" s="274"/>
    </row>
    <row r="25" spans="2:5" ht="15.75" x14ac:dyDescent="0.25">
      <c r="B25" s="103" t="s">
        <v>14</v>
      </c>
      <c r="C25" s="58" t="s">
        <v>82</v>
      </c>
      <c r="D25" s="58" t="s">
        <v>7</v>
      </c>
      <c r="E25" s="106" t="s">
        <v>0</v>
      </c>
    </row>
    <row r="26" spans="2:5" ht="31.5" x14ac:dyDescent="0.25">
      <c r="B26" s="56" t="s">
        <v>381</v>
      </c>
      <c r="C26" s="6">
        <v>4</v>
      </c>
      <c r="D26" s="18"/>
      <c r="E26" s="19">
        <f>D26*C26</f>
        <v>0</v>
      </c>
    </row>
    <row r="27" spans="2:5" ht="47.25" x14ac:dyDescent="0.25">
      <c r="B27" s="56" t="s">
        <v>382</v>
      </c>
      <c r="C27" s="6">
        <v>4</v>
      </c>
      <c r="D27" s="18"/>
      <c r="E27" s="19">
        <f>D27*C27</f>
        <v>0</v>
      </c>
    </row>
    <row r="28" spans="2:5" ht="15.75" x14ac:dyDescent="0.25">
      <c r="B28" s="56" t="s">
        <v>383</v>
      </c>
      <c r="C28" s="6">
        <v>1</v>
      </c>
      <c r="D28" s="18"/>
      <c r="E28" s="19">
        <f>D28*C28</f>
        <v>0</v>
      </c>
    </row>
    <row r="29" spans="2:5" ht="31.5" x14ac:dyDescent="0.25">
      <c r="B29" s="56" t="s">
        <v>384</v>
      </c>
      <c r="C29" s="6">
        <v>2</v>
      </c>
      <c r="D29" s="18"/>
      <c r="E29" s="19">
        <f>D29*C29</f>
        <v>0</v>
      </c>
    </row>
    <row r="30" spans="2:5" ht="15.75" x14ac:dyDescent="0.25">
      <c r="B30" s="56" t="s">
        <v>385</v>
      </c>
      <c r="C30" s="6">
        <v>6</v>
      </c>
      <c r="D30" s="18"/>
      <c r="E30" s="19">
        <f>D30*C30</f>
        <v>0</v>
      </c>
    </row>
    <row r="31" spans="2:5" ht="26.25" customHeight="1" x14ac:dyDescent="0.25">
      <c r="B31" s="273" t="s">
        <v>364</v>
      </c>
      <c r="C31" s="273"/>
      <c r="D31" s="273"/>
      <c r="E31" s="59">
        <f>SUM(E26:E30)</f>
        <v>0</v>
      </c>
    </row>
    <row r="32" spans="2:5" ht="23.25" customHeight="1" x14ac:dyDescent="0.25">
      <c r="B32" s="273" t="s">
        <v>367</v>
      </c>
      <c r="C32" s="273"/>
      <c r="D32" s="273"/>
      <c r="E32" s="59">
        <f>E31/12</f>
        <v>0</v>
      </c>
    </row>
  </sheetData>
  <mergeCells count="9">
    <mergeCell ref="B32:D32"/>
    <mergeCell ref="B2:E2"/>
    <mergeCell ref="B9:D9"/>
    <mergeCell ref="B12:E12"/>
    <mergeCell ref="B21:D21"/>
    <mergeCell ref="B24:E24"/>
    <mergeCell ref="B31:D31"/>
    <mergeCell ref="B10:D10"/>
    <mergeCell ref="B22:D22"/>
  </mergeCells>
  <pageMargins left="0.511811024" right="0.511811024" top="0.78740157499999996" bottom="0.78740157499999996" header="0.31496062000000002" footer="0.31496062000000002"/>
  <pageSetup paperSize="9" orientation="portrait" verticalDpi="59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tabSelected="1" topLeftCell="A97" zoomScale="80" zoomScaleNormal="80" workbookViewId="0">
      <selection activeCell="H93" sqref="H93"/>
    </sheetView>
  </sheetViews>
  <sheetFormatPr defaultRowHeight="15.75" x14ac:dyDescent="0.25"/>
  <cols>
    <col min="1" max="1" width="11.42578125" style="15" customWidth="1"/>
    <col min="2" max="2" width="68.42578125" style="83" customWidth="1"/>
    <col min="3" max="3" width="24.28515625" style="83" customWidth="1"/>
    <col min="4" max="4" width="21.28515625" style="2" customWidth="1"/>
    <col min="5" max="5" width="20.28515625" style="105" customWidth="1"/>
    <col min="6" max="6" width="23.140625" style="1" customWidth="1"/>
    <col min="7" max="7" width="24.7109375" style="1" customWidth="1"/>
    <col min="8" max="8" width="24.28515625" style="1" customWidth="1"/>
    <col min="9" max="9" width="21.140625" style="15" customWidth="1"/>
    <col min="10" max="16384" width="9.140625" style="15"/>
  </cols>
  <sheetData>
    <row r="1" spans="1:8" ht="35.25" customHeight="1" x14ac:dyDescent="0.25"/>
    <row r="2" spans="1:8" ht="38.25" customHeight="1" x14ac:dyDescent="0.25">
      <c r="A2" s="278" t="s">
        <v>419</v>
      </c>
      <c r="B2" s="278"/>
      <c r="C2" s="278"/>
      <c r="D2" s="278"/>
      <c r="E2" s="278"/>
      <c r="F2" s="278"/>
      <c r="G2" s="278"/>
      <c r="H2" s="278"/>
    </row>
    <row r="3" spans="1:8" ht="31.5" x14ac:dyDescent="0.25">
      <c r="A3" s="106" t="s">
        <v>125</v>
      </c>
      <c r="B3" s="28" t="s">
        <v>126</v>
      </c>
      <c r="C3" s="104" t="s">
        <v>372</v>
      </c>
      <c r="D3" s="163" t="s">
        <v>420</v>
      </c>
      <c r="E3" s="28" t="s">
        <v>299</v>
      </c>
      <c r="F3" s="28" t="s">
        <v>300</v>
      </c>
      <c r="G3" s="106" t="s">
        <v>301</v>
      </c>
      <c r="H3" s="106" t="s">
        <v>421</v>
      </c>
    </row>
    <row r="4" spans="1:8" ht="63" x14ac:dyDescent="0.25">
      <c r="A4" s="84" t="s">
        <v>192</v>
      </c>
      <c r="B4" s="81" t="s">
        <v>193</v>
      </c>
      <c r="C4" s="145" t="s">
        <v>372</v>
      </c>
      <c r="D4" s="169"/>
      <c r="E4" s="56">
        <v>45</v>
      </c>
      <c r="F4" s="55">
        <v>25</v>
      </c>
      <c r="G4" s="164">
        <f>D4*E4</f>
        <v>0</v>
      </c>
      <c r="H4" s="164">
        <f>D4*F4</f>
        <v>0</v>
      </c>
    </row>
    <row r="5" spans="1:8" ht="31.5" x14ac:dyDescent="0.25">
      <c r="A5" s="84" t="s">
        <v>194</v>
      </c>
      <c r="B5" s="81" t="s">
        <v>195</v>
      </c>
      <c r="C5" s="145" t="s">
        <v>372</v>
      </c>
      <c r="D5" s="169"/>
      <c r="E5" s="56">
        <v>55</v>
      </c>
      <c r="F5" s="55">
        <v>55</v>
      </c>
      <c r="G5" s="164">
        <f t="shared" ref="G5:G68" si="0">D5*E5</f>
        <v>0</v>
      </c>
      <c r="H5" s="164">
        <f t="shared" ref="H5:H68" si="1">D5*F5</f>
        <v>0</v>
      </c>
    </row>
    <row r="6" spans="1:8" ht="47.25" x14ac:dyDescent="0.25">
      <c r="A6" s="84" t="s">
        <v>196</v>
      </c>
      <c r="B6" s="76" t="s">
        <v>197</v>
      </c>
      <c r="C6" s="145" t="s">
        <v>372</v>
      </c>
      <c r="D6" s="169"/>
      <c r="E6" s="56">
        <v>205</v>
      </c>
      <c r="F6" s="55">
        <v>135</v>
      </c>
      <c r="G6" s="164">
        <f t="shared" si="0"/>
        <v>0</v>
      </c>
      <c r="H6" s="164">
        <f t="shared" si="1"/>
        <v>0</v>
      </c>
    </row>
    <row r="7" spans="1:8" ht="78.75" x14ac:dyDescent="0.25">
      <c r="A7" s="84" t="s">
        <v>198</v>
      </c>
      <c r="B7" s="81" t="s">
        <v>324</v>
      </c>
      <c r="C7" s="145" t="s">
        <v>372</v>
      </c>
      <c r="D7" s="169"/>
      <c r="E7" s="56">
        <v>7200</v>
      </c>
      <c r="F7" s="55">
        <v>3600</v>
      </c>
      <c r="G7" s="164">
        <f t="shared" si="0"/>
        <v>0</v>
      </c>
      <c r="H7" s="164">
        <f t="shared" si="1"/>
        <v>0</v>
      </c>
    </row>
    <row r="8" spans="1:8" ht="78.75" x14ac:dyDescent="0.25">
      <c r="A8" s="84" t="s">
        <v>199</v>
      </c>
      <c r="B8" s="81" t="s">
        <v>325</v>
      </c>
      <c r="C8" s="145" t="s">
        <v>372</v>
      </c>
      <c r="D8" s="169"/>
      <c r="E8" s="56">
        <v>4800</v>
      </c>
      <c r="F8" s="55">
        <v>2400</v>
      </c>
      <c r="G8" s="164">
        <f t="shared" si="0"/>
        <v>0</v>
      </c>
      <c r="H8" s="164">
        <f t="shared" si="1"/>
        <v>0</v>
      </c>
    </row>
    <row r="9" spans="1:8" ht="63" x14ac:dyDescent="0.25">
      <c r="A9" s="84" t="s">
        <v>200</v>
      </c>
      <c r="B9" s="81" t="s">
        <v>326</v>
      </c>
      <c r="C9" s="145" t="s">
        <v>372</v>
      </c>
      <c r="D9" s="169"/>
      <c r="E9" s="56">
        <v>2400</v>
      </c>
      <c r="F9" s="55">
        <v>1200</v>
      </c>
      <c r="G9" s="164">
        <f t="shared" si="0"/>
        <v>0</v>
      </c>
      <c r="H9" s="164">
        <f t="shared" si="1"/>
        <v>0</v>
      </c>
    </row>
    <row r="10" spans="1:8" ht="31.5" x14ac:dyDescent="0.25">
      <c r="A10" s="84" t="s">
        <v>201</v>
      </c>
      <c r="B10" s="76" t="s">
        <v>202</v>
      </c>
      <c r="C10" s="145" t="s">
        <v>372</v>
      </c>
      <c r="D10" s="169"/>
      <c r="E10" s="56">
        <v>60</v>
      </c>
      <c r="F10" s="55">
        <v>40</v>
      </c>
      <c r="G10" s="164">
        <f t="shared" si="0"/>
        <v>0</v>
      </c>
      <c r="H10" s="164">
        <f t="shared" si="1"/>
        <v>0</v>
      </c>
    </row>
    <row r="11" spans="1:8" x14ac:dyDescent="0.25">
      <c r="A11" s="84" t="s">
        <v>203</v>
      </c>
      <c r="B11" s="81" t="s">
        <v>204</v>
      </c>
      <c r="C11" s="145" t="s">
        <v>372</v>
      </c>
      <c r="D11" s="169"/>
      <c r="E11" s="56">
        <v>15</v>
      </c>
      <c r="F11" s="55">
        <v>15</v>
      </c>
      <c r="G11" s="164">
        <f t="shared" si="0"/>
        <v>0</v>
      </c>
      <c r="H11" s="164">
        <f t="shared" si="1"/>
        <v>0</v>
      </c>
    </row>
    <row r="12" spans="1:8" ht="47.25" x14ac:dyDescent="0.25">
      <c r="A12" s="85" t="s">
        <v>205</v>
      </c>
      <c r="B12" s="76" t="s">
        <v>327</v>
      </c>
      <c r="C12" s="145" t="s">
        <v>372</v>
      </c>
      <c r="D12" s="169"/>
      <c r="E12" s="56">
        <v>130</v>
      </c>
      <c r="F12" s="55">
        <v>52</v>
      </c>
      <c r="G12" s="164">
        <f t="shared" si="0"/>
        <v>0</v>
      </c>
      <c r="H12" s="164">
        <f t="shared" si="1"/>
        <v>0</v>
      </c>
    </row>
    <row r="13" spans="1:8" ht="47.25" x14ac:dyDescent="0.25">
      <c r="A13" s="84" t="s">
        <v>134</v>
      </c>
      <c r="B13" s="81" t="s">
        <v>328</v>
      </c>
      <c r="C13" s="145" t="s">
        <v>372</v>
      </c>
      <c r="D13" s="169"/>
      <c r="E13" s="56">
        <v>980</v>
      </c>
      <c r="F13" s="55">
        <v>302</v>
      </c>
      <c r="G13" s="164">
        <f t="shared" si="0"/>
        <v>0</v>
      </c>
      <c r="H13" s="164">
        <f t="shared" si="1"/>
        <v>0</v>
      </c>
    </row>
    <row r="14" spans="1:8" ht="47.25" x14ac:dyDescent="0.25">
      <c r="A14" s="84" t="s">
        <v>135</v>
      </c>
      <c r="B14" s="82" t="s">
        <v>329</v>
      </c>
      <c r="C14" s="145" t="s">
        <v>372</v>
      </c>
      <c r="D14" s="169"/>
      <c r="E14" s="56">
        <v>110</v>
      </c>
      <c r="F14" s="55">
        <v>70</v>
      </c>
      <c r="G14" s="164">
        <f t="shared" si="0"/>
        <v>0</v>
      </c>
      <c r="H14" s="164">
        <f t="shared" si="1"/>
        <v>0</v>
      </c>
    </row>
    <row r="15" spans="1:8" ht="63" x14ac:dyDescent="0.25">
      <c r="A15" s="84" t="s">
        <v>136</v>
      </c>
      <c r="B15" s="82" t="s">
        <v>330</v>
      </c>
      <c r="C15" s="145" t="s">
        <v>372</v>
      </c>
      <c r="D15" s="169"/>
      <c r="E15" s="56">
        <v>130</v>
      </c>
      <c r="F15" s="55">
        <v>350</v>
      </c>
      <c r="G15" s="164">
        <f t="shared" si="0"/>
        <v>0</v>
      </c>
      <c r="H15" s="164">
        <f t="shared" si="1"/>
        <v>0</v>
      </c>
    </row>
    <row r="16" spans="1:8" ht="63" x14ac:dyDescent="0.25">
      <c r="A16" s="84" t="s">
        <v>138</v>
      </c>
      <c r="B16" s="78" t="s">
        <v>331</v>
      </c>
      <c r="C16" s="145" t="s">
        <v>372</v>
      </c>
      <c r="D16" s="169"/>
      <c r="E16" s="56">
        <v>65</v>
      </c>
      <c r="F16" s="55">
        <v>30</v>
      </c>
      <c r="G16" s="164">
        <f t="shared" si="0"/>
        <v>0</v>
      </c>
      <c r="H16" s="164">
        <f t="shared" si="1"/>
        <v>0</v>
      </c>
    </row>
    <row r="17" spans="1:8" ht="47.25" x14ac:dyDescent="0.25">
      <c r="A17" s="84" t="s">
        <v>140</v>
      </c>
      <c r="B17" s="78" t="s">
        <v>206</v>
      </c>
      <c r="C17" s="145" t="s">
        <v>372</v>
      </c>
      <c r="D17" s="169"/>
      <c r="E17" s="56">
        <v>5</v>
      </c>
      <c r="F17" s="55">
        <v>40</v>
      </c>
      <c r="G17" s="164">
        <f t="shared" si="0"/>
        <v>0</v>
      </c>
      <c r="H17" s="164">
        <f t="shared" si="1"/>
        <v>0</v>
      </c>
    </row>
    <row r="18" spans="1:8" ht="31.5" x14ac:dyDescent="0.25">
      <c r="A18" s="84" t="s">
        <v>142</v>
      </c>
      <c r="B18" s="78" t="s">
        <v>207</v>
      </c>
      <c r="C18" s="145" t="s">
        <v>376</v>
      </c>
      <c r="D18" s="169"/>
      <c r="E18" s="56">
        <v>5</v>
      </c>
      <c r="F18" s="55">
        <v>25</v>
      </c>
      <c r="G18" s="164">
        <f t="shared" si="0"/>
        <v>0</v>
      </c>
      <c r="H18" s="164">
        <f t="shared" si="1"/>
        <v>0</v>
      </c>
    </row>
    <row r="19" spans="1:8" ht="31.5" x14ac:dyDescent="0.25">
      <c r="A19" s="84" t="s">
        <v>143</v>
      </c>
      <c r="B19" s="82" t="s">
        <v>208</v>
      </c>
      <c r="C19" s="145" t="s">
        <v>372</v>
      </c>
      <c r="D19" s="169"/>
      <c r="E19" s="56">
        <v>495</v>
      </c>
      <c r="F19" s="55">
        <v>299</v>
      </c>
      <c r="G19" s="164">
        <f t="shared" si="0"/>
        <v>0</v>
      </c>
      <c r="H19" s="164">
        <f t="shared" si="1"/>
        <v>0</v>
      </c>
    </row>
    <row r="20" spans="1:8" ht="31.5" x14ac:dyDescent="0.25">
      <c r="A20" s="84" t="s">
        <v>144</v>
      </c>
      <c r="B20" s="78" t="s">
        <v>209</v>
      </c>
      <c r="C20" s="145" t="s">
        <v>372</v>
      </c>
      <c r="D20" s="169"/>
      <c r="E20" s="56">
        <v>430</v>
      </c>
      <c r="F20" s="55">
        <v>221</v>
      </c>
      <c r="G20" s="164">
        <f t="shared" si="0"/>
        <v>0</v>
      </c>
      <c r="H20" s="164">
        <f t="shared" si="1"/>
        <v>0</v>
      </c>
    </row>
    <row r="21" spans="1:8" ht="31.5" x14ac:dyDescent="0.25">
      <c r="A21" s="84" t="s">
        <v>145</v>
      </c>
      <c r="B21" s="81" t="s">
        <v>332</v>
      </c>
      <c r="C21" s="145" t="s">
        <v>372</v>
      </c>
      <c r="D21" s="169"/>
      <c r="E21" s="56">
        <v>65</v>
      </c>
      <c r="F21" s="55">
        <v>91</v>
      </c>
      <c r="G21" s="164">
        <f t="shared" si="0"/>
        <v>0</v>
      </c>
      <c r="H21" s="164">
        <f t="shared" si="1"/>
        <v>0</v>
      </c>
    </row>
    <row r="22" spans="1:8" ht="78.75" x14ac:dyDescent="0.25">
      <c r="A22" s="84" t="s">
        <v>146</v>
      </c>
      <c r="B22" s="81" t="s">
        <v>210</v>
      </c>
      <c r="C22" s="145" t="s">
        <v>372</v>
      </c>
      <c r="D22" s="169"/>
      <c r="E22" s="56">
        <v>130</v>
      </c>
      <c r="F22" s="55">
        <v>100</v>
      </c>
      <c r="G22" s="164">
        <f t="shared" si="0"/>
        <v>0</v>
      </c>
      <c r="H22" s="164">
        <f t="shared" si="1"/>
        <v>0</v>
      </c>
    </row>
    <row r="23" spans="1:8" ht="94.5" x14ac:dyDescent="0.25">
      <c r="A23" s="84" t="s">
        <v>148</v>
      </c>
      <c r="B23" s="83" t="s">
        <v>211</v>
      </c>
      <c r="C23" s="145" t="s">
        <v>372</v>
      </c>
      <c r="D23" s="169"/>
      <c r="E23" s="56">
        <v>70</v>
      </c>
      <c r="F23" s="55">
        <v>35</v>
      </c>
      <c r="G23" s="164">
        <f t="shared" si="0"/>
        <v>0</v>
      </c>
      <c r="H23" s="164">
        <f t="shared" si="1"/>
        <v>0</v>
      </c>
    </row>
    <row r="24" spans="1:8" ht="31.5" x14ac:dyDescent="0.25">
      <c r="A24" s="84" t="s">
        <v>150</v>
      </c>
      <c r="B24" s="81" t="s">
        <v>212</v>
      </c>
      <c r="C24" s="145" t="s">
        <v>372</v>
      </c>
      <c r="D24" s="169"/>
      <c r="E24" s="56">
        <v>165</v>
      </c>
      <c r="F24" s="55">
        <v>55</v>
      </c>
      <c r="G24" s="164">
        <f t="shared" si="0"/>
        <v>0</v>
      </c>
      <c r="H24" s="164">
        <f t="shared" si="1"/>
        <v>0</v>
      </c>
    </row>
    <row r="25" spans="1:8" ht="110.25" x14ac:dyDescent="0.25">
      <c r="A25" s="84" t="s">
        <v>152</v>
      </c>
      <c r="B25" s="81" t="s">
        <v>213</v>
      </c>
      <c r="C25" s="145" t="s">
        <v>372</v>
      </c>
      <c r="D25" s="169"/>
      <c r="E25" s="56">
        <v>60</v>
      </c>
      <c r="F25" s="55">
        <v>30</v>
      </c>
      <c r="G25" s="164">
        <f t="shared" si="0"/>
        <v>0</v>
      </c>
      <c r="H25" s="164">
        <f t="shared" si="1"/>
        <v>0</v>
      </c>
    </row>
    <row r="26" spans="1:8" ht="47.25" x14ac:dyDescent="0.25">
      <c r="A26" s="84" t="s">
        <v>154</v>
      </c>
      <c r="B26" s="81" t="s">
        <v>214</v>
      </c>
      <c r="C26" s="145" t="s">
        <v>372</v>
      </c>
      <c r="D26" s="169"/>
      <c r="E26" s="56">
        <v>10</v>
      </c>
      <c r="F26" s="55">
        <v>10</v>
      </c>
      <c r="G26" s="164">
        <f t="shared" si="0"/>
        <v>0</v>
      </c>
      <c r="H26" s="164">
        <f t="shared" si="1"/>
        <v>0</v>
      </c>
    </row>
    <row r="27" spans="1:8" ht="63" x14ac:dyDescent="0.25">
      <c r="A27" s="84" t="s">
        <v>156</v>
      </c>
      <c r="B27" s="81" t="s">
        <v>215</v>
      </c>
      <c r="C27" s="145" t="s">
        <v>372</v>
      </c>
      <c r="D27" s="169"/>
      <c r="E27" s="56">
        <v>55</v>
      </c>
      <c r="F27" s="55">
        <v>30</v>
      </c>
      <c r="G27" s="164">
        <f t="shared" si="0"/>
        <v>0</v>
      </c>
      <c r="H27" s="164">
        <f t="shared" si="1"/>
        <v>0</v>
      </c>
    </row>
    <row r="28" spans="1:8" ht="31.5" x14ac:dyDescent="0.25">
      <c r="A28" s="84" t="s">
        <v>158</v>
      </c>
      <c r="B28" s="81" t="s">
        <v>216</v>
      </c>
      <c r="C28" s="145" t="s">
        <v>400</v>
      </c>
      <c r="D28" s="169"/>
      <c r="E28" s="56">
        <v>108</v>
      </c>
      <c r="F28" s="55">
        <v>48</v>
      </c>
      <c r="G28" s="164">
        <f t="shared" si="0"/>
        <v>0</v>
      </c>
      <c r="H28" s="164">
        <f t="shared" si="1"/>
        <v>0</v>
      </c>
    </row>
    <row r="29" spans="1:8" ht="47.25" x14ac:dyDescent="0.25">
      <c r="A29" s="84" t="s">
        <v>160</v>
      </c>
      <c r="B29" s="86" t="s">
        <v>217</v>
      </c>
      <c r="C29" s="145" t="s">
        <v>400</v>
      </c>
      <c r="D29" s="169"/>
      <c r="E29" s="56">
        <v>204</v>
      </c>
      <c r="F29" s="55">
        <v>108</v>
      </c>
      <c r="G29" s="164">
        <f t="shared" si="0"/>
        <v>0</v>
      </c>
      <c r="H29" s="164">
        <f t="shared" si="1"/>
        <v>0</v>
      </c>
    </row>
    <row r="30" spans="1:8" ht="94.5" x14ac:dyDescent="0.25">
      <c r="A30" s="84" t="s">
        <v>218</v>
      </c>
      <c r="B30" s="87" t="s">
        <v>333</v>
      </c>
      <c r="C30" s="145" t="s">
        <v>372</v>
      </c>
      <c r="D30" s="169"/>
      <c r="E30" s="56">
        <v>15</v>
      </c>
      <c r="F30" s="55">
        <v>5</v>
      </c>
      <c r="G30" s="164">
        <f t="shared" si="0"/>
        <v>0</v>
      </c>
      <c r="H30" s="164">
        <f t="shared" si="1"/>
        <v>0</v>
      </c>
    </row>
    <row r="31" spans="1:8" ht="78.75" x14ac:dyDescent="0.25">
      <c r="A31" s="84" t="s">
        <v>219</v>
      </c>
      <c r="B31" s="87" t="s">
        <v>334</v>
      </c>
      <c r="C31" s="145" t="s">
        <v>372</v>
      </c>
      <c r="D31" s="169"/>
      <c r="E31" s="56">
        <v>165</v>
      </c>
      <c r="F31" s="55">
        <v>80</v>
      </c>
      <c r="G31" s="164">
        <f t="shared" si="0"/>
        <v>0</v>
      </c>
      <c r="H31" s="164">
        <f t="shared" si="1"/>
        <v>0</v>
      </c>
    </row>
    <row r="32" spans="1:8" ht="47.25" x14ac:dyDescent="0.25">
      <c r="A32" s="84" t="s">
        <v>220</v>
      </c>
      <c r="B32" s="77" t="s">
        <v>221</v>
      </c>
      <c r="C32" s="145" t="s">
        <v>372</v>
      </c>
      <c r="D32" s="169"/>
      <c r="E32" s="56">
        <v>230</v>
      </c>
      <c r="F32" s="55">
        <v>140</v>
      </c>
      <c r="G32" s="164">
        <f t="shared" si="0"/>
        <v>0</v>
      </c>
      <c r="H32" s="164">
        <f t="shared" si="1"/>
        <v>0</v>
      </c>
    </row>
    <row r="33" spans="1:8" ht="63" x14ac:dyDescent="0.25">
      <c r="A33" s="84" t="s">
        <v>222</v>
      </c>
      <c r="B33" s="81" t="s">
        <v>335</v>
      </c>
      <c r="C33" s="145" t="s">
        <v>372</v>
      </c>
      <c r="D33" s="169"/>
      <c r="E33" s="56">
        <v>2</v>
      </c>
      <c r="F33" s="55">
        <v>2</v>
      </c>
      <c r="G33" s="164">
        <f t="shared" si="0"/>
        <v>0</v>
      </c>
      <c r="H33" s="164">
        <f t="shared" si="1"/>
        <v>0</v>
      </c>
    </row>
    <row r="34" spans="1:8" ht="47.25" x14ac:dyDescent="0.25">
      <c r="A34" s="84" t="s">
        <v>223</v>
      </c>
      <c r="B34" s="88" t="s">
        <v>336</v>
      </c>
      <c r="C34" s="145" t="s">
        <v>372</v>
      </c>
      <c r="D34" s="169"/>
      <c r="E34" s="56">
        <v>55</v>
      </c>
      <c r="F34" s="55">
        <v>5</v>
      </c>
      <c r="G34" s="164">
        <f t="shared" si="0"/>
        <v>0</v>
      </c>
      <c r="H34" s="164">
        <f t="shared" si="1"/>
        <v>0</v>
      </c>
    </row>
    <row r="35" spans="1:8" ht="47.25" x14ac:dyDescent="0.25">
      <c r="A35" s="84" t="s">
        <v>224</v>
      </c>
      <c r="B35" s="89" t="s">
        <v>337</v>
      </c>
      <c r="C35" s="145" t="s">
        <v>372</v>
      </c>
      <c r="D35" s="169"/>
      <c r="E35" s="56">
        <v>55</v>
      </c>
      <c r="F35" s="55">
        <v>5</v>
      </c>
      <c r="G35" s="164">
        <f t="shared" si="0"/>
        <v>0</v>
      </c>
      <c r="H35" s="164">
        <f t="shared" si="1"/>
        <v>0</v>
      </c>
    </row>
    <row r="36" spans="1:8" ht="31.5" x14ac:dyDescent="0.25">
      <c r="A36" s="84" t="s">
        <v>225</v>
      </c>
      <c r="B36" s="81" t="s">
        <v>338</v>
      </c>
      <c r="C36" s="145" t="s">
        <v>372</v>
      </c>
      <c r="D36" s="169"/>
      <c r="E36" s="56">
        <v>10</v>
      </c>
      <c r="F36" s="55">
        <v>2</v>
      </c>
      <c r="G36" s="164">
        <f t="shared" si="0"/>
        <v>0</v>
      </c>
      <c r="H36" s="164">
        <f t="shared" si="1"/>
        <v>0</v>
      </c>
    </row>
    <row r="37" spans="1:8" ht="63" x14ac:dyDescent="0.25">
      <c r="A37" s="84" t="s">
        <v>226</v>
      </c>
      <c r="B37" s="81" t="s">
        <v>388</v>
      </c>
      <c r="C37" s="145" t="s">
        <v>372</v>
      </c>
      <c r="D37" s="169"/>
      <c r="E37" s="56">
        <v>105</v>
      </c>
      <c r="F37" s="55">
        <v>50</v>
      </c>
      <c r="G37" s="164">
        <f t="shared" si="0"/>
        <v>0</v>
      </c>
      <c r="H37" s="164">
        <f t="shared" si="1"/>
        <v>0</v>
      </c>
    </row>
    <row r="38" spans="1:8" ht="31.5" x14ac:dyDescent="0.25">
      <c r="A38" s="90" t="s">
        <v>227</v>
      </c>
      <c r="B38" s="81" t="s">
        <v>339</v>
      </c>
      <c r="C38" s="145" t="s">
        <v>372</v>
      </c>
      <c r="D38" s="169"/>
      <c r="E38" s="56">
        <v>72</v>
      </c>
      <c r="F38" s="55">
        <v>35</v>
      </c>
      <c r="G38" s="164">
        <f t="shared" si="0"/>
        <v>0</v>
      </c>
      <c r="H38" s="164">
        <f t="shared" si="1"/>
        <v>0</v>
      </c>
    </row>
    <row r="39" spans="1:8" ht="64.5" customHeight="1" x14ac:dyDescent="0.25">
      <c r="A39" s="84" t="s">
        <v>228</v>
      </c>
      <c r="B39" s="81" t="s">
        <v>229</v>
      </c>
      <c r="C39" s="145" t="s">
        <v>372</v>
      </c>
      <c r="D39" s="169"/>
      <c r="E39" s="56">
        <v>60</v>
      </c>
      <c r="F39" s="55">
        <v>35</v>
      </c>
      <c r="G39" s="164">
        <f t="shared" si="0"/>
        <v>0</v>
      </c>
      <c r="H39" s="164">
        <f t="shared" si="1"/>
        <v>0</v>
      </c>
    </row>
    <row r="40" spans="1:8" ht="112.5" customHeight="1" x14ac:dyDescent="0.25">
      <c r="A40" s="84" t="s">
        <v>230</v>
      </c>
      <c r="B40" s="81" t="s">
        <v>340</v>
      </c>
      <c r="C40" s="146" t="s">
        <v>389</v>
      </c>
      <c r="D40" s="169"/>
      <c r="E40" s="75">
        <v>855</v>
      </c>
      <c r="F40" s="55">
        <v>100</v>
      </c>
      <c r="G40" s="164">
        <f t="shared" si="0"/>
        <v>0</v>
      </c>
      <c r="H40" s="164">
        <f t="shared" si="1"/>
        <v>0</v>
      </c>
    </row>
    <row r="41" spans="1:8" ht="78.75" x14ac:dyDescent="0.25">
      <c r="A41" s="84" t="s">
        <v>231</v>
      </c>
      <c r="B41" s="81" t="s">
        <v>341</v>
      </c>
      <c r="C41" s="146" t="s">
        <v>389</v>
      </c>
      <c r="D41" s="169"/>
      <c r="E41" s="56">
        <v>130</v>
      </c>
      <c r="F41" s="55">
        <v>120</v>
      </c>
      <c r="G41" s="164">
        <f t="shared" si="0"/>
        <v>0</v>
      </c>
      <c r="H41" s="164">
        <f t="shared" si="1"/>
        <v>0</v>
      </c>
    </row>
    <row r="42" spans="1:8" ht="63" x14ac:dyDescent="0.25">
      <c r="A42" s="84" t="s">
        <v>232</v>
      </c>
      <c r="B42" s="87" t="s">
        <v>342</v>
      </c>
      <c r="C42" s="146" t="s">
        <v>389</v>
      </c>
      <c r="D42" s="169"/>
      <c r="E42" s="75">
        <v>230</v>
      </c>
      <c r="F42" s="55">
        <v>20</v>
      </c>
      <c r="G42" s="164">
        <f t="shared" si="0"/>
        <v>0</v>
      </c>
      <c r="H42" s="164">
        <f t="shared" si="1"/>
        <v>0</v>
      </c>
    </row>
    <row r="43" spans="1:8" ht="31.5" x14ac:dyDescent="0.25">
      <c r="A43" s="84" t="s">
        <v>233</v>
      </c>
      <c r="B43" s="77" t="s">
        <v>234</v>
      </c>
      <c r="C43" s="145" t="s">
        <v>372</v>
      </c>
      <c r="D43" s="169"/>
      <c r="E43" s="56">
        <v>20</v>
      </c>
      <c r="F43" s="55">
        <v>10</v>
      </c>
      <c r="G43" s="164">
        <f t="shared" si="0"/>
        <v>0</v>
      </c>
      <c r="H43" s="164">
        <f t="shared" si="1"/>
        <v>0</v>
      </c>
    </row>
    <row r="44" spans="1:8" ht="53.25" customHeight="1" x14ac:dyDescent="0.25">
      <c r="A44" s="84" t="s">
        <v>235</v>
      </c>
      <c r="B44" s="77" t="s">
        <v>236</v>
      </c>
      <c r="C44" s="145" t="s">
        <v>372</v>
      </c>
      <c r="D44" s="169"/>
      <c r="E44" s="56">
        <v>130</v>
      </c>
      <c r="F44" s="55">
        <v>120</v>
      </c>
      <c r="G44" s="164">
        <f t="shared" si="0"/>
        <v>0</v>
      </c>
      <c r="H44" s="164">
        <f t="shared" si="1"/>
        <v>0</v>
      </c>
    </row>
    <row r="45" spans="1:8" ht="53.25" customHeight="1" x14ac:dyDescent="0.25">
      <c r="A45" s="84" t="s">
        <v>237</v>
      </c>
      <c r="B45" s="77" t="s">
        <v>238</v>
      </c>
      <c r="C45" s="145" t="s">
        <v>372</v>
      </c>
      <c r="D45" s="169"/>
      <c r="E45" s="56">
        <v>30</v>
      </c>
      <c r="F45" s="55">
        <v>25</v>
      </c>
      <c r="G45" s="164">
        <f t="shared" si="0"/>
        <v>0</v>
      </c>
      <c r="H45" s="164">
        <f t="shared" si="1"/>
        <v>0</v>
      </c>
    </row>
    <row r="46" spans="1:8" ht="66.75" customHeight="1" x14ac:dyDescent="0.25">
      <c r="A46" s="84" t="s">
        <v>239</v>
      </c>
      <c r="B46" s="77" t="s">
        <v>240</v>
      </c>
      <c r="C46" s="145" t="s">
        <v>372</v>
      </c>
      <c r="D46" s="169"/>
      <c r="E46" s="56">
        <v>3</v>
      </c>
      <c r="F46" s="55">
        <v>2</v>
      </c>
      <c r="G46" s="164">
        <f t="shared" si="0"/>
        <v>0</v>
      </c>
      <c r="H46" s="164">
        <f t="shared" si="1"/>
        <v>0</v>
      </c>
    </row>
    <row r="47" spans="1:8" ht="45.75" customHeight="1" x14ac:dyDescent="0.25">
      <c r="A47" s="84" t="s">
        <v>241</v>
      </c>
      <c r="B47" s="77" t="s">
        <v>242</v>
      </c>
      <c r="C47" s="145" t="s">
        <v>372</v>
      </c>
      <c r="D47" s="169"/>
      <c r="E47" s="56">
        <v>20</v>
      </c>
      <c r="F47" s="55">
        <v>20</v>
      </c>
      <c r="G47" s="164">
        <f t="shared" si="0"/>
        <v>0</v>
      </c>
      <c r="H47" s="164">
        <f t="shared" si="1"/>
        <v>0</v>
      </c>
    </row>
    <row r="48" spans="1:8" ht="72" customHeight="1" x14ac:dyDescent="0.25">
      <c r="A48" s="84" t="s">
        <v>243</v>
      </c>
      <c r="B48" s="81" t="s">
        <v>343</v>
      </c>
      <c r="C48" s="145" t="s">
        <v>372</v>
      </c>
      <c r="D48" s="169"/>
      <c r="E48" s="56">
        <v>250</v>
      </c>
      <c r="F48" s="55">
        <v>100</v>
      </c>
      <c r="G48" s="164">
        <f t="shared" si="0"/>
        <v>0</v>
      </c>
      <c r="H48" s="164">
        <f t="shared" si="1"/>
        <v>0</v>
      </c>
    </row>
    <row r="49" spans="1:8" ht="220.5" x14ac:dyDescent="0.25">
      <c r="A49" s="90" t="s">
        <v>244</v>
      </c>
      <c r="B49" s="81" t="s">
        <v>360</v>
      </c>
      <c r="C49" s="146" t="s">
        <v>390</v>
      </c>
      <c r="D49" s="169"/>
      <c r="E49" s="56">
        <v>36000</v>
      </c>
      <c r="F49" s="55">
        <v>16700</v>
      </c>
      <c r="G49" s="164">
        <f t="shared" si="0"/>
        <v>0</v>
      </c>
      <c r="H49" s="164">
        <f t="shared" si="1"/>
        <v>0</v>
      </c>
    </row>
    <row r="50" spans="1:8" ht="258.75" customHeight="1" x14ac:dyDescent="0.25">
      <c r="A50" s="84" t="s">
        <v>245</v>
      </c>
      <c r="B50" s="81" t="s">
        <v>361</v>
      </c>
      <c r="C50" s="146" t="s">
        <v>391</v>
      </c>
      <c r="D50" s="169"/>
      <c r="E50" s="56">
        <v>19968</v>
      </c>
      <c r="F50" s="55">
        <v>9840</v>
      </c>
      <c r="G50" s="164">
        <f t="shared" si="0"/>
        <v>0</v>
      </c>
      <c r="H50" s="164">
        <f t="shared" si="1"/>
        <v>0</v>
      </c>
    </row>
    <row r="51" spans="1:8" ht="138.75" customHeight="1" x14ac:dyDescent="0.25">
      <c r="A51" s="84" t="s">
        <v>246</v>
      </c>
      <c r="B51" s="81" t="s">
        <v>344</v>
      </c>
      <c r="C51" s="147" t="s">
        <v>372</v>
      </c>
      <c r="D51" s="169"/>
      <c r="E51" s="56">
        <v>240</v>
      </c>
      <c r="F51" s="55">
        <v>80</v>
      </c>
      <c r="G51" s="164">
        <f t="shared" si="0"/>
        <v>0</v>
      </c>
      <c r="H51" s="164">
        <f t="shared" si="1"/>
        <v>0</v>
      </c>
    </row>
    <row r="52" spans="1:8" ht="220.5" x14ac:dyDescent="0.25">
      <c r="A52" s="84" t="s">
        <v>247</v>
      </c>
      <c r="B52" s="77" t="s">
        <v>345</v>
      </c>
      <c r="C52" s="147" t="s">
        <v>372</v>
      </c>
      <c r="D52" s="169"/>
      <c r="E52" s="56">
        <v>16800</v>
      </c>
      <c r="F52" s="55">
        <v>12000</v>
      </c>
      <c r="G52" s="164">
        <f t="shared" si="0"/>
        <v>0</v>
      </c>
      <c r="H52" s="164">
        <f t="shared" si="1"/>
        <v>0</v>
      </c>
    </row>
    <row r="53" spans="1:8" ht="236.25" x14ac:dyDescent="0.25">
      <c r="A53" s="84" t="s">
        <v>248</v>
      </c>
      <c r="B53" s="81" t="s">
        <v>346</v>
      </c>
      <c r="C53" s="148" t="s">
        <v>392</v>
      </c>
      <c r="D53" s="169"/>
      <c r="E53" s="56">
        <v>16800</v>
      </c>
      <c r="F53" s="55">
        <v>12000</v>
      </c>
      <c r="G53" s="164">
        <f t="shared" si="0"/>
        <v>0</v>
      </c>
      <c r="H53" s="164">
        <f t="shared" si="1"/>
        <v>0</v>
      </c>
    </row>
    <row r="54" spans="1:8" ht="110.25" x14ac:dyDescent="0.25">
      <c r="A54" s="84" t="s">
        <v>249</v>
      </c>
      <c r="B54" s="89" t="s">
        <v>250</v>
      </c>
      <c r="C54" s="145" t="s">
        <v>372</v>
      </c>
      <c r="D54" s="169"/>
      <c r="E54" s="56">
        <v>160</v>
      </c>
      <c r="F54" s="55">
        <v>130</v>
      </c>
      <c r="G54" s="164">
        <f t="shared" si="0"/>
        <v>0</v>
      </c>
      <c r="H54" s="164">
        <f t="shared" si="1"/>
        <v>0</v>
      </c>
    </row>
    <row r="55" spans="1:8" ht="157.5" x14ac:dyDescent="0.25">
      <c r="A55" s="84" t="s">
        <v>251</v>
      </c>
      <c r="B55" s="91" t="s">
        <v>347</v>
      </c>
      <c r="C55" s="145" t="s">
        <v>401</v>
      </c>
      <c r="D55" s="169"/>
      <c r="E55" s="56">
        <v>8400</v>
      </c>
      <c r="F55" s="55">
        <v>7200</v>
      </c>
      <c r="G55" s="164">
        <f t="shared" si="0"/>
        <v>0</v>
      </c>
      <c r="H55" s="164">
        <f t="shared" si="1"/>
        <v>0</v>
      </c>
    </row>
    <row r="56" spans="1:8" ht="63" x14ac:dyDescent="0.25">
      <c r="A56" s="84" t="s">
        <v>252</v>
      </c>
      <c r="B56" s="92" t="s">
        <v>253</v>
      </c>
      <c r="C56" s="145" t="s">
        <v>372</v>
      </c>
      <c r="D56" s="169"/>
      <c r="E56" s="56">
        <v>500</v>
      </c>
      <c r="F56" s="55">
        <v>600</v>
      </c>
      <c r="G56" s="164">
        <f t="shared" si="0"/>
        <v>0</v>
      </c>
      <c r="H56" s="164">
        <f t="shared" si="1"/>
        <v>0</v>
      </c>
    </row>
    <row r="57" spans="1:8" ht="63" x14ac:dyDescent="0.25">
      <c r="A57" s="84" t="s">
        <v>254</v>
      </c>
      <c r="B57" s="92" t="s">
        <v>255</v>
      </c>
      <c r="C57" s="145" t="s">
        <v>372</v>
      </c>
      <c r="D57" s="169"/>
      <c r="E57" s="56">
        <v>400</v>
      </c>
      <c r="F57" s="55">
        <v>200</v>
      </c>
      <c r="G57" s="164">
        <f t="shared" si="0"/>
        <v>0</v>
      </c>
      <c r="H57" s="164">
        <f t="shared" si="1"/>
        <v>0</v>
      </c>
    </row>
    <row r="58" spans="1:8" ht="47.25" x14ac:dyDescent="0.25">
      <c r="A58" s="84" t="s">
        <v>256</v>
      </c>
      <c r="B58" s="76" t="s">
        <v>348</v>
      </c>
      <c r="C58" s="145" t="s">
        <v>372</v>
      </c>
      <c r="D58" s="169"/>
      <c r="E58" s="56">
        <v>400</v>
      </c>
      <c r="F58" s="55">
        <v>250</v>
      </c>
      <c r="G58" s="164">
        <f t="shared" si="0"/>
        <v>0</v>
      </c>
      <c r="H58" s="164">
        <f t="shared" si="1"/>
        <v>0</v>
      </c>
    </row>
    <row r="59" spans="1:8" ht="141.75" x14ac:dyDescent="0.25">
      <c r="A59" s="84" t="s">
        <v>257</v>
      </c>
      <c r="B59" s="89" t="s">
        <v>258</v>
      </c>
      <c r="C59" s="145" t="s">
        <v>402</v>
      </c>
      <c r="D59" s="169"/>
      <c r="E59" s="56">
        <v>17280</v>
      </c>
      <c r="F59" s="55">
        <v>8400</v>
      </c>
      <c r="G59" s="164">
        <f t="shared" si="0"/>
        <v>0</v>
      </c>
      <c r="H59" s="164">
        <f t="shared" si="1"/>
        <v>0</v>
      </c>
    </row>
    <row r="60" spans="1:8" ht="299.25" x14ac:dyDescent="0.25">
      <c r="A60" s="84" t="s">
        <v>259</v>
      </c>
      <c r="B60" s="93" t="s">
        <v>260</v>
      </c>
      <c r="C60" s="145" t="s">
        <v>393</v>
      </c>
      <c r="D60" s="169"/>
      <c r="E60" s="56">
        <v>3744</v>
      </c>
      <c r="F60" s="55">
        <v>4800</v>
      </c>
      <c r="G60" s="164">
        <f t="shared" si="0"/>
        <v>0</v>
      </c>
      <c r="H60" s="164">
        <f t="shared" si="1"/>
        <v>0</v>
      </c>
    </row>
    <row r="61" spans="1:8" ht="110.25" x14ac:dyDescent="0.25">
      <c r="A61" s="84" t="s">
        <v>261</v>
      </c>
      <c r="B61" s="77" t="s">
        <v>262</v>
      </c>
      <c r="C61" s="146" t="s">
        <v>389</v>
      </c>
      <c r="D61" s="169"/>
      <c r="E61" s="56">
        <v>15</v>
      </c>
      <c r="F61" s="55">
        <v>15</v>
      </c>
      <c r="G61" s="164">
        <f t="shared" si="0"/>
        <v>0</v>
      </c>
      <c r="H61" s="164">
        <f t="shared" si="1"/>
        <v>0</v>
      </c>
    </row>
    <row r="62" spans="1:8" ht="228" customHeight="1" x14ac:dyDescent="0.25">
      <c r="A62" s="60" t="s">
        <v>263</v>
      </c>
      <c r="B62" s="78" t="s">
        <v>423</v>
      </c>
      <c r="C62" s="146" t="s">
        <v>389</v>
      </c>
      <c r="D62" s="169"/>
      <c r="E62" s="56">
        <v>1080</v>
      </c>
      <c r="F62" s="57">
        <v>840</v>
      </c>
      <c r="G62" s="164">
        <f t="shared" si="0"/>
        <v>0</v>
      </c>
      <c r="H62" s="164">
        <f t="shared" si="1"/>
        <v>0</v>
      </c>
    </row>
    <row r="63" spans="1:8" ht="31.5" x14ac:dyDescent="0.25">
      <c r="A63" s="84" t="s">
        <v>264</v>
      </c>
      <c r="B63" s="81" t="s">
        <v>349</v>
      </c>
      <c r="C63" s="146" t="s">
        <v>372</v>
      </c>
      <c r="D63" s="169"/>
      <c r="E63" s="56">
        <v>120</v>
      </c>
      <c r="F63" s="55">
        <v>70</v>
      </c>
      <c r="G63" s="164">
        <f t="shared" si="0"/>
        <v>0</v>
      </c>
      <c r="H63" s="164">
        <f t="shared" si="1"/>
        <v>0</v>
      </c>
    </row>
    <row r="64" spans="1:8" ht="110.25" x14ac:dyDescent="0.25">
      <c r="A64" s="84" t="s">
        <v>265</v>
      </c>
      <c r="B64" s="94" t="s">
        <v>350</v>
      </c>
      <c r="C64" s="146" t="s">
        <v>372</v>
      </c>
      <c r="D64" s="169"/>
      <c r="E64" s="56">
        <v>360</v>
      </c>
      <c r="F64" s="55">
        <v>240</v>
      </c>
      <c r="G64" s="164">
        <f t="shared" si="0"/>
        <v>0</v>
      </c>
      <c r="H64" s="164">
        <f t="shared" si="1"/>
        <v>0</v>
      </c>
    </row>
    <row r="65" spans="1:8" ht="63" x14ac:dyDescent="0.25">
      <c r="A65" s="84" t="s">
        <v>266</v>
      </c>
      <c r="B65" s="95" t="s">
        <v>351</v>
      </c>
      <c r="C65" s="146" t="s">
        <v>372</v>
      </c>
      <c r="D65" s="169"/>
      <c r="E65" s="56">
        <v>100</v>
      </c>
      <c r="F65" s="55">
        <v>70</v>
      </c>
      <c r="G65" s="164">
        <f t="shared" si="0"/>
        <v>0</v>
      </c>
      <c r="H65" s="164">
        <f t="shared" si="1"/>
        <v>0</v>
      </c>
    </row>
    <row r="66" spans="1:8" ht="94.5" x14ac:dyDescent="0.25">
      <c r="A66" s="84" t="s">
        <v>267</v>
      </c>
      <c r="B66" s="174" t="s">
        <v>268</v>
      </c>
      <c r="C66" s="146" t="s">
        <v>394</v>
      </c>
      <c r="D66" s="169"/>
      <c r="E66" s="56">
        <v>2340</v>
      </c>
      <c r="F66" s="55">
        <v>1440</v>
      </c>
      <c r="G66" s="164">
        <f t="shared" si="0"/>
        <v>0</v>
      </c>
      <c r="H66" s="164">
        <f t="shared" si="1"/>
        <v>0</v>
      </c>
    </row>
    <row r="67" spans="1:8" ht="78.75" x14ac:dyDescent="0.25">
      <c r="A67" s="84" t="s">
        <v>269</v>
      </c>
      <c r="B67" s="96" t="s">
        <v>352</v>
      </c>
      <c r="C67" s="146" t="s">
        <v>394</v>
      </c>
      <c r="D67" s="169"/>
      <c r="E67" s="56">
        <v>1248</v>
      </c>
      <c r="F67" s="55">
        <v>480</v>
      </c>
      <c r="G67" s="164">
        <f t="shared" si="0"/>
        <v>0</v>
      </c>
      <c r="H67" s="164">
        <f t="shared" si="1"/>
        <v>0</v>
      </c>
    </row>
    <row r="68" spans="1:8" ht="47.25" x14ac:dyDescent="0.25">
      <c r="A68" s="84" t="s">
        <v>270</v>
      </c>
      <c r="B68" s="94" t="s">
        <v>353</v>
      </c>
      <c r="C68" s="146" t="s">
        <v>394</v>
      </c>
      <c r="D68" s="169"/>
      <c r="E68" s="56">
        <v>2340</v>
      </c>
      <c r="F68" s="55">
        <v>1200</v>
      </c>
      <c r="G68" s="164">
        <f t="shared" si="0"/>
        <v>0</v>
      </c>
      <c r="H68" s="164">
        <f t="shared" si="1"/>
        <v>0</v>
      </c>
    </row>
    <row r="69" spans="1:8" ht="47.25" x14ac:dyDescent="0.25">
      <c r="A69" s="84" t="s">
        <v>271</v>
      </c>
      <c r="B69" s="95" t="s">
        <v>354</v>
      </c>
      <c r="C69" s="146" t="s">
        <v>394</v>
      </c>
      <c r="D69" s="169"/>
      <c r="E69" s="56">
        <v>1404</v>
      </c>
      <c r="F69" s="55">
        <v>1080</v>
      </c>
      <c r="G69" s="164">
        <f t="shared" ref="G69:G88" si="2">D69*E69</f>
        <v>0</v>
      </c>
      <c r="H69" s="164">
        <f t="shared" ref="H69:H88" si="3">D69*F69</f>
        <v>0</v>
      </c>
    </row>
    <row r="70" spans="1:8" ht="47.25" x14ac:dyDescent="0.25">
      <c r="A70" s="84" t="s">
        <v>272</v>
      </c>
      <c r="B70" s="97" t="s">
        <v>355</v>
      </c>
      <c r="C70" s="146" t="s">
        <v>394</v>
      </c>
      <c r="D70" s="169"/>
      <c r="E70" s="56">
        <v>420</v>
      </c>
      <c r="F70" s="55">
        <v>360</v>
      </c>
      <c r="G70" s="164">
        <f t="shared" si="2"/>
        <v>0</v>
      </c>
      <c r="H70" s="164">
        <f t="shared" si="3"/>
        <v>0</v>
      </c>
    </row>
    <row r="71" spans="1:8" ht="47.25" x14ac:dyDescent="0.25">
      <c r="A71" s="84" t="s">
        <v>273</v>
      </c>
      <c r="B71" s="94" t="s">
        <v>356</v>
      </c>
      <c r="C71" s="146" t="s">
        <v>394</v>
      </c>
      <c r="D71" s="169"/>
      <c r="E71" s="56">
        <v>48</v>
      </c>
      <c r="F71" s="55">
        <v>36</v>
      </c>
      <c r="G71" s="164">
        <f t="shared" si="2"/>
        <v>0</v>
      </c>
      <c r="H71" s="164">
        <f t="shared" si="3"/>
        <v>0</v>
      </c>
    </row>
    <row r="72" spans="1:8" ht="63" x14ac:dyDescent="0.25">
      <c r="A72" s="84" t="s">
        <v>274</v>
      </c>
      <c r="B72" s="94" t="s">
        <v>357</v>
      </c>
      <c r="C72" s="146" t="s">
        <v>394</v>
      </c>
      <c r="D72" s="169"/>
      <c r="E72" s="56">
        <v>4</v>
      </c>
      <c r="F72" s="55">
        <v>0</v>
      </c>
      <c r="G72" s="164">
        <f t="shared" si="2"/>
        <v>0</v>
      </c>
      <c r="H72" s="164">
        <f t="shared" si="3"/>
        <v>0</v>
      </c>
    </row>
    <row r="73" spans="1:8" ht="94.5" x14ac:dyDescent="0.25">
      <c r="A73" s="84" t="s">
        <v>275</v>
      </c>
      <c r="B73" s="94" t="s">
        <v>358</v>
      </c>
      <c r="C73" s="146" t="s">
        <v>394</v>
      </c>
      <c r="D73" s="169"/>
      <c r="E73" s="56">
        <v>36</v>
      </c>
      <c r="F73" s="55">
        <v>0</v>
      </c>
      <c r="G73" s="164">
        <f t="shared" si="2"/>
        <v>0</v>
      </c>
      <c r="H73" s="164">
        <f t="shared" si="3"/>
        <v>0</v>
      </c>
    </row>
    <row r="74" spans="1:8" ht="229.5" customHeight="1" x14ac:dyDescent="0.25">
      <c r="A74" s="84" t="s">
        <v>276</v>
      </c>
      <c r="B74" s="94" t="s">
        <v>403</v>
      </c>
      <c r="C74" s="146" t="s">
        <v>372</v>
      </c>
      <c r="D74" s="169"/>
      <c r="E74" s="56">
        <v>0</v>
      </c>
      <c r="F74" s="55">
        <v>1200</v>
      </c>
      <c r="G74" s="164">
        <f t="shared" si="2"/>
        <v>0</v>
      </c>
      <c r="H74" s="164">
        <f t="shared" si="3"/>
        <v>0</v>
      </c>
    </row>
    <row r="75" spans="1:8" ht="231" customHeight="1" x14ac:dyDescent="0.25">
      <c r="A75" s="84" t="s">
        <v>277</v>
      </c>
      <c r="B75" s="94" t="s">
        <v>404</v>
      </c>
      <c r="C75" s="146" t="s">
        <v>372</v>
      </c>
      <c r="D75" s="169"/>
      <c r="E75" s="56">
        <v>1920</v>
      </c>
      <c r="F75" s="55">
        <v>960</v>
      </c>
      <c r="G75" s="164">
        <f t="shared" si="2"/>
        <v>0</v>
      </c>
      <c r="H75" s="164">
        <f t="shared" si="3"/>
        <v>0</v>
      </c>
    </row>
    <row r="76" spans="1:8" ht="204.75" x14ac:dyDescent="0.25">
      <c r="A76" s="84" t="s">
        <v>278</v>
      </c>
      <c r="B76" s="94" t="s">
        <v>405</v>
      </c>
      <c r="C76" s="146" t="s">
        <v>372</v>
      </c>
      <c r="D76" s="169"/>
      <c r="E76" s="56">
        <v>2400</v>
      </c>
      <c r="F76" s="55">
        <v>600</v>
      </c>
      <c r="G76" s="164">
        <f t="shared" si="2"/>
        <v>0</v>
      </c>
      <c r="H76" s="164">
        <f t="shared" si="3"/>
        <v>0</v>
      </c>
    </row>
    <row r="77" spans="1:8" ht="220.5" x14ac:dyDescent="0.25">
      <c r="A77" s="84" t="s">
        <v>279</v>
      </c>
      <c r="B77" s="97" t="s">
        <v>359</v>
      </c>
      <c r="C77" s="146" t="s">
        <v>372</v>
      </c>
      <c r="D77" s="169"/>
      <c r="E77" s="56">
        <v>480</v>
      </c>
      <c r="F77" s="55">
        <v>240</v>
      </c>
      <c r="G77" s="164">
        <f t="shared" si="2"/>
        <v>0</v>
      </c>
      <c r="H77" s="164">
        <f t="shared" si="3"/>
        <v>0</v>
      </c>
    </row>
    <row r="78" spans="1:8" ht="31.5" x14ac:dyDescent="0.25">
      <c r="A78" s="84" t="s">
        <v>280</v>
      </c>
      <c r="B78" s="94" t="s">
        <v>281</v>
      </c>
      <c r="C78" s="146" t="s">
        <v>395</v>
      </c>
      <c r="D78" s="169"/>
      <c r="E78" s="56">
        <v>36</v>
      </c>
      <c r="F78" s="55">
        <v>13</v>
      </c>
      <c r="G78" s="164">
        <f t="shared" si="2"/>
        <v>0</v>
      </c>
      <c r="H78" s="164">
        <f t="shared" si="3"/>
        <v>0</v>
      </c>
    </row>
    <row r="79" spans="1:8" ht="47.25" x14ac:dyDescent="0.25">
      <c r="A79" s="84" t="s">
        <v>282</v>
      </c>
      <c r="B79" s="98" t="s">
        <v>283</v>
      </c>
      <c r="C79" s="146" t="s">
        <v>396</v>
      </c>
      <c r="D79" s="169"/>
      <c r="E79" s="56">
        <v>1800</v>
      </c>
      <c r="F79" s="55">
        <v>1560</v>
      </c>
      <c r="G79" s="164">
        <f t="shared" si="2"/>
        <v>0</v>
      </c>
      <c r="H79" s="164">
        <f t="shared" si="3"/>
        <v>0</v>
      </c>
    </row>
    <row r="80" spans="1:8" ht="75" customHeight="1" x14ac:dyDescent="0.25">
      <c r="A80" s="84" t="s">
        <v>284</v>
      </c>
      <c r="B80" s="95" t="s">
        <v>424</v>
      </c>
      <c r="C80" s="146" t="s">
        <v>397</v>
      </c>
      <c r="D80" s="169"/>
      <c r="E80" s="56">
        <v>600</v>
      </c>
      <c r="F80" s="55">
        <v>480</v>
      </c>
      <c r="G80" s="164">
        <f t="shared" si="2"/>
        <v>0</v>
      </c>
      <c r="H80" s="164">
        <f t="shared" si="3"/>
        <v>0</v>
      </c>
    </row>
    <row r="81" spans="1:8" ht="31.5" x14ac:dyDescent="0.25">
      <c r="A81" s="84" t="s">
        <v>285</v>
      </c>
      <c r="B81" s="95" t="s">
        <v>286</v>
      </c>
      <c r="C81" s="146" t="s">
        <v>372</v>
      </c>
      <c r="D81" s="169"/>
      <c r="E81" s="56">
        <v>120</v>
      </c>
      <c r="F81" s="55">
        <v>60</v>
      </c>
      <c r="G81" s="164">
        <f t="shared" si="2"/>
        <v>0</v>
      </c>
      <c r="H81" s="164">
        <f t="shared" si="3"/>
        <v>0</v>
      </c>
    </row>
    <row r="82" spans="1:8" ht="47.25" x14ac:dyDescent="0.25">
      <c r="A82" s="90" t="s">
        <v>287</v>
      </c>
      <c r="B82" s="96" t="s">
        <v>288</v>
      </c>
      <c r="C82" s="146" t="s">
        <v>372</v>
      </c>
      <c r="D82" s="169"/>
      <c r="E82" s="56">
        <v>18000</v>
      </c>
      <c r="F82" s="57">
        <v>18000</v>
      </c>
      <c r="G82" s="164">
        <f t="shared" si="2"/>
        <v>0</v>
      </c>
      <c r="H82" s="164">
        <f t="shared" si="3"/>
        <v>0</v>
      </c>
    </row>
    <row r="83" spans="1:8" ht="141.75" x14ac:dyDescent="0.25">
      <c r="A83" s="84" t="s">
        <v>289</v>
      </c>
      <c r="B83" s="80" t="s">
        <v>291</v>
      </c>
      <c r="C83" s="146" t="s">
        <v>389</v>
      </c>
      <c r="D83" s="169"/>
      <c r="E83" s="56">
        <v>6</v>
      </c>
      <c r="F83" s="55">
        <v>15</v>
      </c>
      <c r="G83" s="164">
        <f t="shared" si="2"/>
        <v>0</v>
      </c>
      <c r="H83" s="164">
        <f t="shared" si="3"/>
        <v>0</v>
      </c>
    </row>
    <row r="84" spans="1:8" ht="63" x14ac:dyDescent="0.25">
      <c r="A84" s="84" t="s">
        <v>290</v>
      </c>
      <c r="B84" s="82" t="s">
        <v>293</v>
      </c>
      <c r="C84" s="146" t="s">
        <v>398</v>
      </c>
      <c r="D84" s="169"/>
      <c r="E84" s="56">
        <v>12</v>
      </c>
      <c r="F84" s="55">
        <v>12</v>
      </c>
      <c r="G84" s="164">
        <f t="shared" si="2"/>
        <v>0</v>
      </c>
      <c r="H84" s="164">
        <f t="shared" si="3"/>
        <v>0</v>
      </c>
    </row>
    <row r="85" spans="1:8" ht="34.5" customHeight="1" x14ac:dyDescent="0.25">
      <c r="A85" s="84" t="s">
        <v>292</v>
      </c>
      <c r="B85" s="81" t="s">
        <v>313</v>
      </c>
      <c r="C85" s="146" t="s">
        <v>399</v>
      </c>
      <c r="D85" s="169"/>
      <c r="E85" s="56">
        <v>48</v>
      </c>
      <c r="F85" s="55">
        <v>48</v>
      </c>
      <c r="G85" s="164">
        <f t="shared" si="2"/>
        <v>0</v>
      </c>
      <c r="H85" s="164">
        <f t="shared" si="3"/>
        <v>0</v>
      </c>
    </row>
    <row r="86" spans="1:8" ht="47.25" x14ac:dyDescent="0.25">
      <c r="A86" s="84" t="s">
        <v>294</v>
      </c>
      <c r="B86" s="77" t="s">
        <v>296</v>
      </c>
      <c r="C86" s="146" t="s">
        <v>389</v>
      </c>
      <c r="D86" s="169"/>
      <c r="E86" s="56">
        <v>120</v>
      </c>
      <c r="F86" s="55">
        <v>120</v>
      </c>
      <c r="G86" s="164">
        <f t="shared" si="2"/>
        <v>0</v>
      </c>
      <c r="H86" s="164">
        <f t="shared" si="3"/>
        <v>0</v>
      </c>
    </row>
    <row r="87" spans="1:8" ht="47.25" x14ac:dyDescent="0.25">
      <c r="A87" s="84" t="s">
        <v>295</v>
      </c>
      <c r="B87" s="77" t="s">
        <v>298</v>
      </c>
      <c r="C87" s="146" t="s">
        <v>372</v>
      </c>
      <c r="D87" s="170"/>
      <c r="E87" s="102">
        <v>20</v>
      </c>
      <c r="F87" s="57">
        <v>10</v>
      </c>
      <c r="G87" s="165">
        <f t="shared" si="2"/>
        <v>0</v>
      </c>
      <c r="H87" s="165">
        <f t="shared" si="3"/>
        <v>0</v>
      </c>
    </row>
    <row r="88" spans="1:8" ht="31.5" x14ac:dyDescent="0.25">
      <c r="A88" s="90" t="s">
        <v>297</v>
      </c>
      <c r="B88" s="77" t="s">
        <v>137</v>
      </c>
      <c r="C88" s="146" t="s">
        <v>372</v>
      </c>
      <c r="D88" s="170"/>
      <c r="E88" s="102">
        <v>3</v>
      </c>
      <c r="F88" s="166">
        <v>2</v>
      </c>
      <c r="G88" s="165">
        <f t="shared" si="2"/>
        <v>0</v>
      </c>
      <c r="H88" s="165">
        <f t="shared" si="3"/>
        <v>0</v>
      </c>
    </row>
    <row r="89" spans="1:8" ht="63" x14ac:dyDescent="0.25">
      <c r="A89" s="90" t="s">
        <v>171</v>
      </c>
      <c r="B89" s="78" t="s">
        <v>139</v>
      </c>
      <c r="C89" s="146" t="s">
        <v>372</v>
      </c>
      <c r="D89" s="170"/>
      <c r="E89" s="102">
        <v>2</v>
      </c>
      <c r="F89" s="166">
        <v>1</v>
      </c>
      <c r="G89" s="165">
        <f>D90*E90</f>
        <v>0</v>
      </c>
      <c r="H89" s="165">
        <f>D90*F90</f>
        <v>0</v>
      </c>
    </row>
    <row r="90" spans="1:8" ht="99.75" customHeight="1" x14ac:dyDescent="0.25">
      <c r="A90" s="90" t="s">
        <v>172</v>
      </c>
      <c r="B90" s="77" t="s">
        <v>309</v>
      </c>
      <c r="C90" s="146" t="s">
        <v>372</v>
      </c>
      <c r="D90" s="171"/>
      <c r="E90" s="102">
        <v>1</v>
      </c>
      <c r="F90" s="167">
        <v>1</v>
      </c>
      <c r="G90" s="165">
        <f>D91*E91</f>
        <v>0</v>
      </c>
      <c r="H90" s="165">
        <f>D91*F91</f>
        <v>0</v>
      </c>
    </row>
    <row r="91" spans="1:8" ht="94.5" x14ac:dyDescent="0.25">
      <c r="A91" s="90" t="s">
        <v>306</v>
      </c>
      <c r="B91" s="77" t="s">
        <v>308</v>
      </c>
      <c r="C91" s="146" t="s">
        <v>372</v>
      </c>
      <c r="D91" s="171"/>
      <c r="E91" s="102">
        <v>1</v>
      </c>
      <c r="F91" s="167">
        <v>1</v>
      </c>
      <c r="G91" s="165">
        <f>D92*E92</f>
        <v>0</v>
      </c>
      <c r="H91" s="165">
        <f>D92*F92</f>
        <v>0</v>
      </c>
    </row>
    <row r="92" spans="1:8" ht="78.75" x14ac:dyDescent="0.25">
      <c r="A92" s="90" t="s">
        <v>307</v>
      </c>
      <c r="B92" s="78" t="s">
        <v>310</v>
      </c>
      <c r="C92" s="146" t="s">
        <v>372</v>
      </c>
      <c r="D92" s="171"/>
      <c r="E92" s="102">
        <v>1</v>
      </c>
      <c r="F92" s="167">
        <v>0</v>
      </c>
      <c r="G92" s="165">
        <f>D89*E89</f>
        <v>0</v>
      </c>
      <c r="H92" s="165">
        <v>0</v>
      </c>
    </row>
    <row r="93" spans="1:8" ht="18.75" x14ac:dyDescent="0.3">
      <c r="A93" s="279" t="s">
        <v>92</v>
      </c>
      <c r="B93" s="279"/>
      <c r="C93" s="279"/>
      <c r="D93" s="279"/>
      <c r="E93" s="279"/>
      <c r="F93" s="279"/>
      <c r="G93" s="172">
        <f>SUM(G4:G92)</f>
        <v>0</v>
      </c>
      <c r="H93" s="172">
        <f>SUM(H4:H92)</f>
        <v>0</v>
      </c>
    </row>
    <row r="94" spans="1:8" x14ac:dyDescent="0.25">
      <c r="F94" s="159" t="s">
        <v>314</v>
      </c>
      <c r="G94" s="168">
        <f>D97*G93</f>
        <v>0</v>
      </c>
      <c r="H94" s="168">
        <f>D97*H93</f>
        <v>0</v>
      </c>
    </row>
    <row r="95" spans="1:8" ht="16.5" thickBot="1" x14ac:dyDescent="0.3">
      <c r="F95" s="159" t="s">
        <v>315</v>
      </c>
      <c r="G95" s="168">
        <f>D99*G93</f>
        <v>0</v>
      </c>
      <c r="H95" s="168">
        <f>D99*H93</f>
        <v>0</v>
      </c>
    </row>
    <row r="96" spans="1:8" x14ac:dyDescent="0.25">
      <c r="B96" s="280" t="s">
        <v>10</v>
      </c>
      <c r="C96" s="281"/>
      <c r="D96" s="282"/>
      <c r="F96" s="159" t="s">
        <v>316</v>
      </c>
      <c r="G96" s="168">
        <f>((G93+G94+G95)/E98)*14.25%</f>
        <v>0</v>
      </c>
      <c r="H96" s="168">
        <f>((H93+H94+H95)/E98)*14.25%</f>
        <v>0</v>
      </c>
    </row>
    <row r="97" spans="2:9" ht="47.25" x14ac:dyDescent="0.25">
      <c r="B97" s="283" t="s">
        <v>11</v>
      </c>
      <c r="C97" s="284"/>
      <c r="D97" s="4">
        <v>0.03</v>
      </c>
      <c r="F97" s="149" t="s">
        <v>317</v>
      </c>
      <c r="G97" s="150">
        <f>G96+G95+G94+G93</f>
        <v>0</v>
      </c>
      <c r="H97" s="150">
        <f>H96+H95+H94+H93</f>
        <v>0</v>
      </c>
      <c r="I97" s="101"/>
    </row>
    <row r="98" spans="2:9" ht="47.25" x14ac:dyDescent="0.25">
      <c r="B98" s="283" t="s">
        <v>12</v>
      </c>
      <c r="C98" s="284"/>
      <c r="D98" s="4">
        <v>0.14249999999999999</v>
      </c>
      <c r="E98" s="321">
        <f>1-D98</f>
        <v>0.85750000000000004</v>
      </c>
      <c r="F98" s="149" t="s">
        <v>318</v>
      </c>
      <c r="G98" s="150">
        <f>G97/12</f>
        <v>0</v>
      </c>
      <c r="H98" s="150">
        <f>H97/12</f>
        <v>0</v>
      </c>
    </row>
    <row r="99" spans="2:9" ht="24" customHeight="1" thickBot="1" x14ac:dyDescent="0.3">
      <c r="B99" s="276" t="s">
        <v>13</v>
      </c>
      <c r="C99" s="277"/>
      <c r="D99" s="5">
        <v>6.7900000000000002E-2</v>
      </c>
    </row>
  </sheetData>
  <mergeCells count="6">
    <mergeCell ref="B99:C99"/>
    <mergeCell ref="A2:H2"/>
    <mergeCell ref="A93:F93"/>
    <mergeCell ref="B96:D96"/>
    <mergeCell ref="B97:C97"/>
    <mergeCell ref="B98:C98"/>
  </mergeCells>
  <pageMargins left="0.511811024" right="0.511811024" top="0.78740157499999996" bottom="0.78740157499999996" header="0.31496062000000002" footer="0.31496062000000002"/>
  <pageSetup paperSize="9" scale="62" fitToHeight="0" orientation="landscape" verticalDpi="599" r:id="rId1"/>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showGridLines="0" zoomScale="140" zoomScaleNormal="140" workbookViewId="0">
      <selection activeCell="C173" sqref="C173"/>
    </sheetView>
  </sheetViews>
  <sheetFormatPr defaultRowHeight="15.75" x14ac:dyDescent="0.25"/>
  <cols>
    <col min="1" max="1" width="9.140625" style="15"/>
    <col min="2" max="2" width="62.28515625" style="15" customWidth="1"/>
    <col min="3" max="3" width="18" style="15" customWidth="1"/>
    <col min="4" max="4" width="14.28515625" style="15" customWidth="1"/>
    <col min="5" max="5" width="16.140625" style="15" customWidth="1"/>
    <col min="6" max="6" width="17.85546875" style="15" customWidth="1"/>
    <col min="7" max="7" width="15.140625" style="15" customWidth="1"/>
    <col min="8" max="16384" width="9.140625" style="15"/>
  </cols>
  <sheetData>
    <row r="1" spans="1:4" ht="23.25" x14ac:dyDescent="0.35">
      <c r="A1" s="222" t="s">
        <v>71</v>
      </c>
      <c r="B1" s="222"/>
      <c r="C1" s="222"/>
      <c r="D1" s="222"/>
    </row>
    <row r="2" spans="1:4" ht="23.25" x14ac:dyDescent="0.35">
      <c r="A2" s="222" t="s">
        <v>72</v>
      </c>
      <c r="B2" s="222"/>
      <c r="C2" s="222"/>
      <c r="D2" s="222"/>
    </row>
    <row r="3" spans="1:4" x14ac:dyDescent="0.25">
      <c r="A3" s="305" t="s">
        <v>73</v>
      </c>
      <c r="B3" s="305"/>
      <c r="C3" s="305"/>
      <c r="D3" s="305"/>
    </row>
    <row r="4" spans="1:4" x14ac:dyDescent="0.25">
      <c r="A4" s="286" t="s">
        <v>480</v>
      </c>
      <c r="B4" s="286"/>
      <c r="C4" s="286"/>
      <c r="D4" s="286"/>
    </row>
    <row r="5" spans="1:4" x14ac:dyDescent="0.25">
      <c r="A5" s="183" t="s">
        <v>425</v>
      </c>
      <c r="B5" s="180"/>
      <c r="C5" s="180"/>
      <c r="D5" s="180"/>
    </row>
    <row r="6" spans="1:4" x14ac:dyDescent="0.25">
      <c r="A6" s="183" t="s">
        <v>426</v>
      </c>
      <c r="B6" s="180"/>
      <c r="C6" s="180"/>
      <c r="D6" s="180"/>
    </row>
    <row r="7" spans="1:4" x14ac:dyDescent="0.25">
      <c r="A7" s="183" t="s">
        <v>427</v>
      </c>
      <c r="B7" s="180"/>
      <c r="C7" s="180"/>
      <c r="D7" s="180"/>
    </row>
    <row r="8" spans="1:4" x14ac:dyDescent="0.25">
      <c r="A8" s="175"/>
      <c r="B8" s="180"/>
      <c r="C8" s="180"/>
      <c r="D8" s="180"/>
    </row>
    <row r="9" spans="1:4" x14ac:dyDescent="0.25">
      <c r="A9" s="181" t="s">
        <v>428</v>
      </c>
      <c r="B9" s="180"/>
      <c r="C9" s="180"/>
      <c r="D9" s="180"/>
    </row>
    <row r="10" spans="1:4" x14ac:dyDescent="0.25">
      <c r="A10" s="176"/>
    </row>
    <row r="11" spans="1:4" x14ac:dyDescent="0.25">
      <c r="A11" s="185" t="s">
        <v>20</v>
      </c>
      <c r="B11" s="99" t="s">
        <v>429</v>
      </c>
      <c r="C11" s="99"/>
    </row>
    <row r="12" spans="1:4" x14ac:dyDescent="0.25">
      <c r="A12" s="185" t="s">
        <v>21</v>
      </c>
      <c r="B12" s="99" t="s">
        <v>430</v>
      </c>
      <c r="C12" s="99"/>
    </row>
    <row r="13" spans="1:4" x14ac:dyDescent="0.25">
      <c r="A13" s="185" t="s">
        <v>23</v>
      </c>
      <c r="B13" s="99" t="s">
        <v>431</v>
      </c>
      <c r="C13" s="99"/>
    </row>
    <row r="14" spans="1:4" x14ac:dyDescent="0.25">
      <c r="A14" s="185" t="s">
        <v>24</v>
      </c>
      <c r="B14" s="99" t="s">
        <v>432</v>
      </c>
      <c r="C14" s="99"/>
    </row>
    <row r="15" spans="1:4" x14ac:dyDescent="0.25">
      <c r="A15" s="175"/>
      <c r="B15" s="180"/>
      <c r="C15" s="180"/>
    </row>
    <row r="16" spans="1:4" x14ac:dyDescent="0.25">
      <c r="A16" s="182" t="s">
        <v>433</v>
      </c>
      <c r="B16" s="180"/>
      <c r="C16" s="180"/>
    </row>
    <row r="17" spans="1:4" x14ac:dyDescent="0.25">
      <c r="A17" s="175"/>
      <c r="B17" s="180"/>
      <c r="C17" s="180"/>
    </row>
    <row r="18" spans="1:4" ht="23.25" customHeight="1" x14ac:dyDescent="0.25">
      <c r="B18" s="307" t="s">
        <v>434</v>
      </c>
      <c r="C18" s="298" t="s">
        <v>435</v>
      </c>
      <c r="D18" s="298" t="s">
        <v>436</v>
      </c>
    </row>
    <row r="19" spans="1:4" ht="19.5" customHeight="1" x14ac:dyDescent="0.25">
      <c r="B19" s="307"/>
      <c r="C19" s="299"/>
      <c r="D19" s="299"/>
    </row>
    <row r="20" spans="1:4" x14ac:dyDescent="0.25">
      <c r="B20" s="178"/>
      <c r="C20" s="184" t="s">
        <v>437</v>
      </c>
      <c r="D20" s="179"/>
    </row>
    <row r="21" spans="1:4" x14ac:dyDescent="0.25">
      <c r="A21" s="175"/>
    </row>
    <row r="22" spans="1:4" x14ac:dyDescent="0.25">
      <c r="A22" s="175"/>
    </row>
    <row r="23" spans="1:4" x14ac:dyDescent="0.25">
      <c r="A23" s="186" t="s">
        <v>438</v>
      </c>
    </row>
    <row r="24" spans="1:4" x14ac:dyDescent="0.25">
      <c r="A24" s="175"/>
    </row>
    <row r="25" spans="1:4" x14ac:dyDescent="0.25">
      <c r="A25" s="308" t="s">
        <v>439</v>
      </c>
      <c r="B25" s="309"/>
      <c r="C25" s="310"/>
    </row>
    <row r="26" spans="1:4" x14ac:dyDescent="0.25">
      <c r="A26" s="177">
        <v>1</v>
      </c>
      <c r="B26" s="187" t="s">
        <v>440</v>
      </c>
      <c r="C26" s="99"/>
    </row>
    <row r="27" spans="1:4" x14ac:dyDescent="0.25">
      <c r="A27" s="177">
        <v>2</v>
      </c>
      <c r="B27" s="188" t="s">
        <v>441</v>
      </c>
      <c r="C27" s="99"/>
    </row>
    <row r="28" spans="1:4" x14ac:dyDescent="0.25">
      <c r="A28" s="177">
        <v>3</v>
      </c>
      <c r="B28" s="188" t="s">
        <v>442</v>
      </c>
      <c r="C28" s="99"/>
    </row>
    <row r="29" spans="1:4" x14ac:dyDescent="0.25">
      <c r="A29" s="177">
        <v>4</v>
      </c>
      <c r="B29" s="188" t="s">
        <v>443</v>
      </c>
      <c r="C29" s="99"/>
    </row>
    <row r="30" spans="1:4" x14ac:dyDescent="0.25">
      <c r="A30" s="177">
        <v>5</v>
      </c>
      <c r="B30" s="188" t="s">
        <v>444</v>
      </c>
      <c r="C30" s="99"/>
    </row>
    <row r="31" spans="1:4" x14ac:dyDescent="0.25">
      <c r="A31" s="190" t="s">
        <v>445</v>
      </c>
      <c r="B31" s="189"/>
    </row>
    <row r="32" spans="1:4" x14ac:dyDescent="0.25">
      <c r="A32" s="190" t="s">
        <v>446</v>
      </c>
      <c r="B32" s="189"/>
    </row>
    <row r="33" spans="1:3" x14ac:dyDescent="0.25">
      <c r="A33" s="175"/>
    </row>
    <row r="34" spans="1:3" x14ac:dyDescent="0.25">
      <c r="A34" s="304" t="s">
        <v>17</v>
      </c>
      <c r="B34" s="304"/>
      <c r="C34" s="304"/>
    </row>
    <row r="35" spans="1:3" ht="16.5" thickBot="1" x14ac:dyDescent="0.3"/>
    <row r="36" spans="1:3" ht="16.5" thickBot="1" x14ac:dyDescent="0.3">
      <c r="A36" s="8">
        <v>1</v>
      </c>
      <c r="B36" s="9" t="s">
        <v>18</v>
      </c>
      <c r="C36" s="17" t="s">
        <v>19</v>
      </c>
    </row>
    <row r="37" spans="1:3" ht="16.5" thickBot="1" x14ac:dyDescent="0.3">
      <c r="A37" s="10" t="s">
        <v>20</v>
      </c>
      <c r="B37" s="11" t="s">
        <v>472</v>
      </c>
      <c r="C37" s="21"/>
    </row>
    <row r="38" spans="1:3" ht="16.5" thickBot="1" x14ac:dyDescent="0.3">
      <c r="A38" s="10" t="s">
        <v>21</v>
      </c>
      <c r="B38" s="11" t="s">
        <v>22</v>
      </c>
      <c r="C38" s="21" t="s">
        <v>74</v>
      </c>
    </row>
    <row r="39" spans="1:3" ht="16.5" thickBot="1" x14ac:dyDescent="0.3">
      <c r="A39" s="10" t="s">
        <v>23</v>
      </c>
      <c r="B39" s="11" t="s">
        <v>473</v>
      </c>
      <c r="C39" s="21">
        <f>C37*0.2</f>
        <v>0</v>
      </c>
    </row>
    <row r="40" spans="1:3" ht="16.5" thickBot="1" x14ac:dyDescent="0.3">
      <c r="A40" s="10" t="s">
        <v>24</v>
      </c>
      <c r="B40" s="11" t="s">
        <v>1</v>
      </c>
      <c r="C40" s="21" t="s">
        <v>74</v>
      </c>
    </row>
    <row r="41" spans="1:3" ht="16.5" thickBot="1" x14ac:dyDescent="0.3">
      <c r="A41" s="10" t="s">
        <v>25</v>
      </c>
      <c r="B41" s="11" t="s">
        <v>26</v>
      </c>
      <c r="C41" s="21" t="s">
        <v>74</v>
      </c>
    </row>
    <row r="42" spans="1:3" ht="16.5" thickBot="1" x14ac:dyDescent="0.3">
      <c r="A42" s="10"/>
      <c r="B42" s="11"/>
      <c r="C42" s="21"/>
    </row>
    <row r="43" spans="1:3" ht="16.5" thickBot="1" x14ac:dyDescent="0.3">
      <c r="A43" s="10" t="s">
        <v>27</v>
      </c>
      <c r="B43" s="11" t="s">
        <v>29</v>
      </c>
      <c r="C43" s="21"/>
    </row>
    <row r="44" spans="1:3" ht="16.5" thickBot="1" x14ac:dyDescent="0.3">
      <c r="A44" s="295" t="s">
        <v>2</v>
      </c>
      <c r="B44" s="296"/>
      <c r="C44" s="22">
        <f>SUM(C$37:C$43)</f>
        <v>0</v>
      </c>
    </row>
    <row r="45" spans="1:3" x14ac:dyDescent="0.25">
      <c r="A45" s="156" t="s">
        <v>447</v>
      </c>
    </row>
    <row r="47" spans="1:3" x14ac:dyDescent="0.25">
      <c r="A47" s="297" t="s">
        <v>30</v>
      </c>
      <c r="B47" s="297"/>
      <c r="C47" s="297"/>
    </row>
    <row r="48" spans="1:3" x14ac:dyDescent="0.25">
      <c r="A48" s="7"/>
    </row>
    <row r="49" spans="1:4" x14ac:dyDescent="0.25">
      <c r="A49" s="294" t="s">
        <v>31</v>
      </c>
      <c r="B49" s="294"/>
      <c r="C49" s="294"/>
    </row>
    <row r="50" spans="1:4" ht="16.5" thickBot="1" x14ac:dyDescent="0.3"/>
    <row r="51" spans="1:4" ht="16.5" thickBot="1" x14ac:dyDescent="0.3">
      <c r="A51" s="8" t="s">
        <v>32</v>
      </c>
      <c r="B51" s="9" t="s">
        <v>33</v>
      </c>
      <c r="C51" s="9" t="s">
        <v>19</v>
      </c>
    </row>
    <row r="52" spans="1:4" ht="16.5" thickBot="1" x14ac:dyDescent="0.3">
      <c r="A52" s="10" t="s">
        <v>20</v>
      </c>
      <c r="B52" s="11" t="s">
        <v>474</v>
      </c>
      <c r="C52" s="21">
        <f>C44/12</f>
        <v>0</v>
      </c>
    </row>
    <row r="53" spans="1:4" ht="32.25" thickBot="1" x14ac:dyDescent="0.3">
      <c r="A53" s="10" t="s">
        <v>21</v>
      </c>
      <c r="B53" s="11" t="s">
        <v>475</v>
      </c>
      <c r="C53" s="21">
        <f>(C44/12)+(C44/12/3)</f>
        <v>0</v>
      </c>
    </row>
    <row r="54" spans="1:4" ht="16.5" thickBot="1" x14ac:dyDescent="0.3">
      <c r="A54" s="295" t="s">
        <v>2</v>
      </c>
      <c r="B54" s="296"/>
      <c r="C54" s="22">
        <f>SUM(C$52:C$53)</f>
        <v>0</v>
      </c>
    </row>
    <row r="55" spans="1:4" ht="27" customHeight="1" x14ac:dyDescent="0.25">
      <c r="A55" s="287" t="s">
        <v>448</v>
      </c>
      <c r="B55" s="287"/>
      <c r="C55" s="287"/>
    </row>
    <row r="56" spans="1:4" ht="32.25" customHeight="1" x14ac:dyDescent="0.25">
      <c r="A56" s="291" t="s">
        <v>449</v>
      </c>
      <c r="B56" s="291"/>
      <c r="C56" s="291"/>
    </row>
    <row r="57" spans="1:4" ht="41.25" customHeight="1" x14ac:dyDescent="0.25">
      <c r="A57" s="291" t="s">
        <v>450</v>
      </c>
      <c r="B57" s="291"/>
      <c r="C57" s="291"/>
    </row>
    <row r="59" spans="1:4" ht="32.25" customHeight="1" x14ac:dyDescent="0.25">
      <c r="A59" s="306" t="s">
        <v>34</v>
      </c>
      <c r="B59" s="306"/>
      <c r="C59" s="306"/>
      <c r="D59" s="306"/>
    </row>
    <row r="60" spans="1:4" ht="16.5" thickBot="1" x14ac:dyDescent="0.3"/>
    <row r="61" spans="1:4" ht="16.5" thickBot="1" x14ac:dyDescent="0.3">
      <c r="A61" s="8" t="s">
        <v>35</v>
      </c>
      <c r="B61" s="9" t="s">
        <v>36</v>
      </c>
      <c r="C61" s="9" t="s">
        <v>37</v>
      </c>
      <c r="D61" s="9" t="s">
        <v>19</v>
      </c>
    </row>
    <row r="62" spans="1:4" ht="16.5" thickBot="1" x14ac:dyDescent="0.3">
      <c r="A62" s="10" t="s">
        <v>20</v>
      </c>
      <c r="B62" s="11" t="s">
        <v>38</v>
      </c>
      <c r="C62" s="13">
        <v>0.2</v>
      </c>
      <c r="D62" s="21">
        <f>(C44+C54)*C62</f>
        <v>0</v>
      </c>
    </row>
    <row r="63" spans="1:4" ht="16.5" thickBot="1" x14ac:dyDescent="0.3">
      <c r="A63" s="10" t="s">
        <v>21</v>
      </c>
      <c r="B63" s="11" t="s">
        <v>39</v>
      </c>
      <c r="C63" s="13">
        <v>2.5000000000000001E-2</v>
      </c>
      <c r="D63" s="21">
        <f>(C44+C54)*C63</f>
        <v>0</v>
      </c>
    </row>
    <row r="64" spans="1:4" ht="16.5" thickBot="1" x14ac:dyDescent="0.3">
      <c r="A64" s="10" t="s">
        <v>23</v>
      </c>
      <c r="B64" s="11" t="s">
        <v>476</v>
      </c>
      <c r="C64" s="23"/>
      <c r="D64" s="21">
        <f>(C54+C44)*C64</f>
        <v>0</v>
      </c>
    </row>
    <row r="65" spans="1:7" ht="16.5" thickBot="1" x14ac:dyDescent="0.3">
      <c r="A65" s="10" t="s">
        <v>24</v>
      </c>
      <c r="B65" s="11" t="s">
        <v>40</v>
      </c>
      <c r="C65" s="13">
        <v>1.4999999999999999E-2</v>
      </c>
      <c r="D65" s="21">
        <f>(C54+C44)*C65</f>
        <v>0</v>
      </c>
    </row>
    <row r="66" spans="1:7" ht="16.5" customHeight="1" thickBot="1" x14ac:dyDescent="0.3">
      <c r="A66" s="10" t="s">
        <v>25</v>
      </c>
      <c r="B66" s="11" t="s">
        <v>41</v>
      </c>
      <c r="C66" s="13">
        <v>0.01</v>
      </c>
      <c r="D66" s="21">
        <f>(C54+C44)*C66</f>
        <v>0</v>
      </c>
      <c r="E66" s="25"/>
      <c r="F66" s="26"/>
      <c r="G66" s="26"/>
    </row>
    <row r="67" spans="1:7" ht="16.5" thickBot="1" x14ac:dyDescent="0.3">
      <c r="A67" s="10" t="s">
        <v>27</v>
      </c>
      <c r="B67" s="11" t="s">
        <v>3</v>
      </c>
      <c r="C67" s="13">
        <v>6.0000000000000001E-3</v>
      </c>
      <c r="D67" s="21">
        <f>(C54+C44)*C67</f>
        <v>0</v>
      </c>
      <c r="E67" s="25"/>
      <c r="F67" s="26"/>
      <c r="G67" s="26"/>
    </row>
    <row r="68" spans="1:7" ht="16.5" thickBot="1" x14ac:dyDescent="0.3">
      <c r="A68" s="10" t="s">
        <v>28</v>
      </c>
      <c r="B68" s="11" t="s">
        <v>4</v>
      </c>
      <c r="C68" s="13">
        <v>2E-3</v>
      </c>
      <c r="D68" s="21">
        <f>(C54+C44)*C68</f>
        <v>0</v>
      </c>
      <c r="E68" s="302"/>
      <c r="F68" s="303"/>
      <c r="G68" s="303"/>
    </row>
    <row r="69" spans="1:7" ht="16.5" customHeight="1" thickBot="1" x14ac:dyDescent="0.3">
      <c r="A69" s="10" t="s">
        <v>42</v>
      </c>
      <c r="B69" s="11" t="s">
        <v>5</v>
      </c>
      <c r="C69" s="13">
        <v>0.08</v>
      </c>
      <c r="D69" s="21">
        <f>(C54+C44)*C69</f>
        <v>0</v>
      </c>
      <c r="E69" s="302"/>
      <c r="F69" s="303"/>
      <c r="G69" s="303"/>
    </row>
    <row r="70" spans="1:7" ht="16.5" thickBot="1" x14ac:dyDescent="0.3">
      <c r="A70" s="295" t="s">
        <v>43</v>
      </c>
      <c r="B70" s="296"/>
      <c r="C70" s="24">
        <f>SUM(C62:C69)</f>
        <v>0.33800000000000002</v>
      </c>
      <c r="D70" s="22">
        <f>SUM(D62:D69)</f>
        <v>0</v>
      </c>
      <c r="E70" s="25"/>
      <c r="F70" s="26"/>
      <c r="G70" s="26"/>
    </row>
    <row r="71" spans="1:7" s="83" customFormat="1" ht="27" customHeight="1" x14ac:dyDescent="0.25">
      <c r="A71" s="290" t="s">
        <v>451</v>
      </c>
      <c r="B71" s="290"/>
      <c r="C71" s="290"/>
      <c r="D71" s="290"/>
    </row>
    <row r="72" spans="1:7" ht="28.5" customHeight="1" x14ac:dyDescent="0.25">
      <c r="A72" s="293" t="s">
        <v>452</v>
      </c>
      <c r="B72" s="293"/>
      <c r="C72" s="293"/>
      <c r="D72" s="293"/>
    </row>
    <row r="73" spans="1:7" x14ac:dyDescent="0.25">
      <c r="A73" s="292" t="s">
        <v>453</v>
      </c>
      <c r="B73" s="292"/>
      <c r="C73" s="292"/>
      <c r="D73" s="292"/>
    </row>
    <row r="76" spans="1:7" x14ac:dyDescent="0.25">
      <c r="A76" s="294" t="s">
        <v>44</v>
      </c>
      <c r="B76" s="294"/>
      <c r="C76" s="294"/>
    </row>
    <row r="77" spans="1:7" ht="16.5" thickBot="1" x14ac:dyDescent="0.3"/>
    <row r="78" spans="1:7" ht="16.5" thickBot="1" x14ac:dyDescent="0.3">
      <c r="A78" s="8" t="s">
        <v>45</v>
      </c>
      <c r="B78" s="9" t="s">
        <v>46</v>
      </c>
      <c r="C78" s="9" t="s">
        <v>19</v>
      </c>
    </row>
    <row r="79" spans="1:7" ht="16.5" thickBot="1" x14ac:dyDescent="0.3">
      <c r="A79" s="10" t="s">
        <v>20</v>
      </c>
      <c r="B79" s="11" t="s">
        <v>47</v>
      </c>
      <c r="C79" s="21"/>
    </row>
    <row r="80" spans="1:7" ht="16.5" thickBot="1" x14ac:dyDescent="0.3">
      <c r="A80" s="10" t="s">
        <v>21</v>
      </c>
      <c r="B80" s="11" t="s">
        <v>48</v>
      </c>
      <c r="C80" s="21"/>
    </row>
    <row r="81" spans="1:3" ht="16.5" thickBot="1" x14ac:dyDescent="0.3">
      <c r="A81" s="10" t="s">
        <v>23</v>
      </c>
      <c r="B81" s="11" t="s">
        <v>77</v>
      </c>
      <c r="C81" s="21"/>
    </row>
    <row r="82" spans="1:3" ht="16.5" thickBot="1" x14ac:dyDescent="0.3">
      <c r="A82" s="10" t="s">
        <v>24</v>
      </c>
      <c r="B82" s="11" t="s">
        <v>87</v>
      </c>
      <c r="C82" s="21"/>
    </row>
    <row r="83" spans="1:3" ht="16.5" thickBot="1" x14ac:dyDescent="0.3">
      <c r="A83" s="10" t="s">
        <v>25</v>
      </c>
      <c r="B83" s="11" t="s">
        <v>76</v>
      </c>
      <c r="C83" s="21"/>
    </row>
    <row r="84" spans="1:3" ht="16.5" thickBot="1" x14ac:dyDescent="0.3">
      <c r="A84" s="295" t="s">
        <v>2</v>
      </c>
      <c r="B84" s="296"/>
      <c r="C84" s="22">
        <f>SUM(C79:C83)</f>
        <v>0</v>
      </c>
    </row>
    <row r="85" spans="1:3" x14ac:dyDescent="0.25">
      <c r="A85" s="288" t="s">
        <v>454</v>
      </c>
      <c r="B85" s="288"/>
      <c r="C85" s="288"/>
    </row>
    <row r="86" spans="1:3" ht="24" customHeight="1" x14ac:dyDescent="0.25">
      <c r="A86" s="289" t="s">
        <v>455</v>
      </c>
      <c r="B86" s="289"/>
      <c r="C86" s="289"/>
    </row>
    <row r="87" spans="1:3" x14ac:dyDescent="0.25">
      <c r="A87" s="191"/>
      <c r="B87" s="191"/>
      <c r="C87" s="192"/>
    </row>
    <row r="88" spans="1:3" x14ac:dyDescent="0.25">
      <c r="A88" s="294" t="s">
        <v>49</v>
      </c>
      <c r="B88" s="294"/>
      <c r="C88" s="294"/>
    </row>
    <row r="89" spans="1:3" ht="16.5" thickBot="1" x14ac:dyDescent="0.3"/>
    <row r="90" spans="1:3" ht="16.5" thickBot="1" x14ac:dyDescent="0.3">
      <c r="A90" s="8">
        <v>2</v>
      </c>
      <c r="B90" s="9" t="s">
        <v>50</v>
      </c>
      <c r="C90" s="9" t="s">
        <v>19</v>
      </c>
    </row>
    <row r="91" spans="1:3" ht="16.5" thickBot="1" x14ac:dyDescent="0.3">
      <c r="A91" s="10" t="s">
        <v>32</v>
      </c>
      <c r="B91" s="11" t="s">
        <v>33</v>
      </c>
      <c r="C91" s="20">
        <f>C54</f>
        <v>0</v>
      </c>
    </row>
    <row r="92" spans="1:3" ht="16.5" thickBot="1" x14ac:dyDescent="0.3">
      <c r="A92" s="10" t="s">
        <v>35</v>
      </c>
      <c r="B92" s="11" t="s">
        <v>36</v>
      </c>
      <c r="C92" s="20">
        <f>D70</f>
        <v>0</v>
      </c>
    </row>
    <row r="93" spans="1:3" ht="16.5" thickBot="1" x14ac:dyDescent="0.3">
      <c r="A93" s="10" t="s">
        <v>45</v>
      </c>
      <c r="B93" s="11" t="s">
        <v>46</v>
      </c>
      <c r="C93" s="20">
        <f>C84</f>
        <v>0</v>
      </c>
    </row>
    <row r="94" spans="1:3" ht="16.5" thickBot="1" x14ac:dyDescent="0.3">
      <c r="A94" s="295" t="s">
        <v>2</v>
      </c>
      <c r="B94" s="296"/>
      <c r="C94" s="27">
        <f>SUM(C91:C93)</f>
        <v>0</v>
      </c>
    </row>
    <row r="95" spans="1:3" x14ac:dyDescent="0.25">
      <c r="A95" s="1"/>
    </row>
    <row r="97" spans="1:3" x14ac:dyDescent="0.25">
      <c r="A97" s="297" t="s">
        <v>51</v>
      </c>
      <c r="B97" s="297"/>
      <c r="C97" s="297"/>
    </row>
    <row r="98" spans="1:3" ht="16.5" thickBot="1" x14ac:dyDescent="0.3"/>
    <row r="99" spans="1:3" ht="16.5" thickBot="1" x14ac:dyDescent="0.3">
      <c r="A99" s="8">
        <v>3</v>
      </c>
      <c r="B99" s="9" t="s">
        <v>52</v>
      </c>
      <c r="C99" s="9" t="s">
        <v>19</v>
      </c>
    </row>
    <row r="100" spans="1:3" ht="16.5" thickBot="1" x14ac:dyDescent="0.3">
      <c r="A100" s="10" t="s">
        <v>20</v>
      </c>
      <c r="B100" s="194" t="s">
        <v>53</v>
      </c>
      <c r="C100" s="29"/>
    </row>
    <row r="101" spans="1:3" ht="16.5" thickBot="1" x14ac:dyDescent="0.3">
      <c r="A101" s="10" t="s">
        <v>21</v>
      </c>
      <c r="B101" s="194" t="s">
        <v>54</v>
      </c>
      <c r="C101" s="29"/>
    </row>
    <row r="102" spans="1:3" ht="16.5" thickBot="1" x14ac:dyDescent="0.3">
      <c r="A102" s="10" t="s">
        <v>23</v>
      </c>
      <c r="B102" s="194" t="s">
        <v>55</v>
      </c>
      <c r="C102" s="29"/>
    </row>
    <row r="103" spans="1:3" ht="16.5" thickBot="1" x14ac:dyDescent="0.3">
      <c r="A103" s="10" t="s">
        <v>24</v>
      </c>
      <c r="B103" s="194" t="s">
        <v>56</v>
      </c>
      <c r="C103" s="29"/>
    </row>
    <row r="104" spans="1:3" ht="30.75" thickBot="1" x14ac:dyDescent="0.3">
      <c r="A104" s="10" t="s">
        <v>25</v>
      </c>
      <c r="B104" s="194" t="s">
        <v>456</v>
      </c>
      <c r="C104" s="29"/>
    </row>
    <row r="105" spans="1:3" ht="16.5" thickBot="1" x14ac:dyDescent="0.3">
      <c r="A105" s="10" t="s">
        <v>27</v>
      </c>
      <c r="B105" s="193" t="s">
        <v>57</v>
      </c>
      <c r="C105" s="29"/>
    </row>
    <row r="106" spans="1:3" ht="16.5" thickBot="1" x14ac:dyDescent="0.3">
      <c r="A106" s="295" t="s">
        <v>2</v>
      </c>
      <c r="B106" s="296"/>
      <c r="C106" s="22">
        <f>SUM(C100:C105)</f>
        <v>0</v>
      </c>
    </row>
    <row r="108" spans="1:3" ht="16.5" thickBot="1" x14ac:dyDescent="0.3"/>
    <row r="109" spans="1:3" ht="16.5" thickBot="1" x14ac:dyDescent="0.3">
      <c r="A109" s="311" t="s">
        <v>58</v>
      </c>
      <c r="B109" s="312"/>
      <c r="C109" s="313"/>
    </row>
    <row r="110" spans="1:3" ht="39.75" customHeight="1" x14ac:dyDescent="0.25">
      <c r="A110" s="290" t="s">
        <v>457</v>
      </c>
      <c r="B110" s="290"/>
      <c r="C110" s="290"/>
    </row>
    <row r="111" spans="1:3" ht="16.5" thickBot="1" x14ac:dyDescent="0.3"/>
    <row r="112" spans="1:3" ht="16.5" thickBot="1" x14ac:dyDescent="0.3">
      <c r="A112" s="314" t="s">
        <v>458</v>
      </c>
      <c r="B112" s="315"/>
      <c r="C112" s="316"/>
    </row>
    <row r="113" spans="1:3" ht="16.5" thickBot="1" x14ac:dyDescent="0.3">
      <c r="A113" s="7"/>
    </row>
    <row r="114" spans="1:3" ht="16.5" thickBot="1" x14ac:dyDescent="0.3">
      <c r="A114" s="8" t="s">
        <v>59</v>
      </c>
      <c r="B114" s="108" t="s">
        <v>459</v>
      </c>
      <c r="C114" s="108" t="s">
        <v>19</v>
      </c>
    </row>
    <row r="115" spans="1:3" ht="16.5" thickBot="1" x14ac:dyDescent="0.3">
      <c r="A115" s="10" t="s">
        <v>20</v>
      </c>
      <c r="B115" s="11" t="s">
        <v>460</v>
      </c>
      <c r="C115" s="21"/>
    </row>
    <row r="116" spans="1:3" ht="16.5" thickBot="1" x14ac:dyDescent="0.3">
      <c r="A116" s="10" t="s">
        <v>21</v>
      </c>
      <c r="B116" s="11" t="s">
        <v>461</v>
      </c>
      <c r="C116" s="21"/>
    </row>
    <row r="117" spans="1:3" ht="16.5" thickBot="1" x14ac:dyDescent="0.3">
      <c r="A117" s="10" t="s">
        <v>23</v>
      </c>
      <c r="B117" s="11" t="s">
        <v>462</v>
      </c>
      <c r="C117" s="21"/>
    </row>
    <row r="118" spans="1:3" ht="16.5" thickBot="1" x14ac:dyDescent="0.3">
      <c r="A118" s="10" t="s">
        <v>24</v>
      </c>
      <c r="B118" s="11" t="s">
        <v>463</v>
      </c>
      <c r="C118" s="21"/>
    </row>
    <row r="119" spans="1:3" ht="16.5" thickBot="1" x14ac:dyDescent="0.3">
      <c r="A119" s="10" t="s">
        <v>25</v>
      </c>
      <c r="B119" s="11" t="s">
        <v>464</v>
      </c>
      <c r="C119" s="21"/>
    </row>
    <row r="120" spans="1:3" ht="16.5" thickBot="1" x14ac:dyDescent="0.3">
      <c r="A120" s="10" t="s">
        <v>27</v>
      </c>
      <c r="B120" s="11" t="s">
        <v>465</v>
      </c>
      <c r="C120" s="21"/>
    </row>
    <row r="121" spans="1:3" ht="16.5" thickBot="1" x14ac:dyDescent="0.3">
      <c r="A121" s="295" t="s">
        <v>43</v>
      </c>
      <c r="B121" s="296"/>
      <c r="C121" s="12"/>
    </row>
    <row r="123" spans="1:3" ht="16.5" thickBot="1" x14ac:dyDescent="0.3"/>
    <row r="124" spans="1:3" ht="16.5" thickBot="1" x14ac:dyDescent="0.3">
      <c r="A124" s="317" t="s">
        <v>466</v>
      </c>
      <c r="B124" s="318"/>
      <c r="C124" s="319"/>
    </row>
    <row r="125" spans="1:3" ht="16.5" thickBot="1" x14ac:dyDescent="0.3">
      <c r="A125" s="7"/>
    </row>
    <row r="126" spans="1:3" ht="16.5" thickBot="1" x14ac:dyDescent="0.3">
      <c r="A126" s="8" t="s">
        <v>60</v>
      </c>
      <c r="B126" s="9" t="s">
        <v>467</v>
      </c>
      <c r="C126" s="9" t="s">
        <v>19</v>
      </c>
    </row>
    <row r="127" spans="1:3" ht="16.5" thickBot="1" x14ac:dyDescent="0.3">
      <c r="A127" s="10" t="s">
        <v>20</v>
      </c>
      <c r="B127" s="152" t="s">
        <v>468</v>
      </c>
      <c r="C127" s="12" t="s">
        <v>74</v>
      </c>
    </row>
    <row r="128" spans="1:3" ht="16.5" thickBot="1" x14ac:dyDescent="0.3">
      <c r="A128" s="295" t="s">
        <v>2</v>
      </c>
      <c r="B128" s="296"/>
      <c r="C128" s="12" t="s">
        <v>74</v>
      </c>
    </row>
    <row r="130" spans="1:3" ht="16.5" thickBot="1" x14ac:dyDescent="0.3"/>
    <row r="131" spans="1:3" ht="16.5" thickBot="1" x14ac:dyDescent="0.3">
      <c r="A131" s="317" t="s">
        <v>61</v>
      </c>
      <c r="B131" s="318"/>
      <c r="C131" s="319"/>
    </row>
    <row r="132" spans="1:3" ht="16.5" thickBot="1" x14ac:dyDescent="0.3">
      <c r="A132" s="7"/>
    </row>
    <row r="133" spans="1:3" ht="16.5" thickBot="1" x14ac:dyDescent="0.3">
      <c r="A133" s="8">
        <v>4</v>
      </c>
      <c r="B133" s="9" t="s">
        <v>62</v>
      </c>
      <c r="C133" s="9" t="s">
        <v>19</v>
      </c>
    </row>
    <row r="134" spans="1:3" ht="16.5" thickBot="1" x14ac:dyDescent="0.3">
      <c r="A134" s="10" t="s">
        <v>59</v>
      </c>
      <c r="B134" s="196" t="s">
        <v>459</v>
      </c>
      <c r="C134" s="20">
        <f>C121</f>
        <v>0</v>
      </c>
    </row>
    <row r="135" spans="1:3" ht="16.5" thickBot="1" x14ac:dyDescent="0.3">
      <c r="A135" s="10" t="s">
        <v>60</v>
      </c>
      <c r="B135" s="152" t="s">
        <v>469</v>
      </c>
      <c r="C135" s="197" t="str">
        <f>C128</f>
        <v>-</v>
      </c>
    </row>
    <row r="136" spans="1:3" ht="16.5" thickBot="1" x14ac:dyDescent="0.3">
      <c r="A136" s="295" t="s">
        <v>2</v>
      </c>
      <c r="B136" s="296"/>
      <c r="C136" s="27">
        <f>SUM(C134:C135)</f>
        <v>0</v>
      </c>
    </row>
    <row r="139" spans="1:3" x14ac:dyDescent="0.25">
      <c r="A139" s="297" t="s">
        <v>63</v>
      </c>
      <c r="B139" s="297"/>
      <c r="C139" s="297"/>
    </row>
    <row r="140" spans="1:3" ht="16.5" thickBot="1" x14ac:dyDescent="0.3"/>
    <row r="141" spans="1:3" ht="16.5" thickBot="1" x14ac:dyDescent="0.3">
      <c r="A141" s="8">
        <v>5</v>
      </c>
      <c r="B141" s="14" t="s">
        <v>8</v>
      </c>
      <c r="C141" s="9" t="s">
        <v>19</v>
      </c>
    </row>
    <row r="142" spans="1:3" ht="16.5" thickBot="1" x14ac:dyDescent="0.3">
      <c r="A142" s="10" t="s">
        <v>20</v>
      </c>
      <c r="B142" s="11" t="s">
        <v>64</v>
      </c>
      <c r="C142" s="21"/>
    </row>
    <row r="143" spans="1:3" ht="32.25" thickBot="1" x14ac:dyDescent="0.3">
      <c r="A143" s="10" t="s">
        <v>21</v>
      </c>
      <c r="B143" s="11" t="s">
        <v>481</v>
      </c>
      <c r="C143" s="21"/>
    </row>
    <row r="144" spans="1:3" ht="16.5" thickBot="1" x14ac:dyDescent="0.3">
      <c r="A144" s="10" t="s">
        <v>23</v>
      </c>
      <c r="B144" s="30" t="s">
        <v>88</v>
      </c>
      <c r="C144" s="54"/>
    </row>
    <row r="145" spans="1:6" ht="16.5" thickBot="1" x14ac:dyDescent="0.3">
      <c r="A145" s="10" t="s">
        <v>24</v>
      </c>
      <c r="B145" s="11" t="s">
        <v>29</v>
      </c>
      <c r="C145" s="12"/>
    </row>
    <row r="146" spans="1:6" ht="16.5" thickBot="1" x14ac:dyDescent="0.3">
      <c r="A146" s="295" t="s">
        <v>43</v>
      </c>
      <c r="B146" s="296"/>
      <c r="C146" s="22">
        <f>SUM(C142:C145)</f>
        <v>0</v>
      </c>
    </row>
    <row r="149" spans="1:6" x14ac:dyDescent="0.25">
      <c r="A149" s="297" t="s">
        <v>65</v>
      </c>
      <c r="B149" s="297"/>
      <c r="C149" s="297"/>
    </row>
    <row r="150" spans="1:6" ht="16.5" thickBot="1" x14ac:dyDescent="0.3"/>
    <row r="151" spans="1:6" ht="16.5" thickBot="1" x14ac:dyDescent="0.3">
      <c r="A151" s="8">
        <v>6</v>
      </c>
      <c r="B151" s="14" t="s">
        <v>9</v>
      </c>
      <c r="C151" s="9" t="s">
        <v>37</v>
      </c>
      <c r="D151" s="9" t="s">
        <v>19</v>
      </c>
    </row>
    <row r="152" spans="1:6" ht="16.5" thickBot="1" x14ac:dyDescent="0.3">
      <c r="A152" s="10" t="s">
        <v>20</v>
      </c>
      <c r="B152" s="11" t="s">
        <v>11</v>
      </c>
      <c r="C152" s="13"/>
      <c r="D152" s="20"/>
      <c r="E152" s="39"/>
    </row>
    <row r="153" spans="1:6" ht="16.5" thickBot="1" x14ac:dyDescent="0.3">
      <c r="A153" s="10" t="s">
        <v>21</v>
      </c>
      <c r="B153" s="11" t="s">
        <v>13</v>
      </c>
      <c r="C153" s="13"/>
      <c r="D153" s="20"/>
      <c r="E153" s="39"/>
    </row>
    <row r="154" spans="1:6" ht="16.5" thickBot="1" x14ac:dyDescent="0.3">
      <c r="A154" s="202" t="s">
        <v>23</v>
      </c>
      <c r="B154" s="30" t="s">
        <v>12</v>
      </c>
      <c r="C154" s="203"/>
      <c r="D154" s="204"/>
    </row>
    <row r="155" spans="1:6" ht="16.5" thickBot="1" x14ac:dyDescent="0.3">
      <c r="A155" s="202"/>
      <c r="B155" s="30" t="s">
        <v>89</v>
      </c>
      <c r="C155" s="205">
        <v>7.5999999999999998E-2</v>
      </c>
      <c r="D155" s="54"/>
    </row>
    <row r="156" spans="1:6" ht="16.5" thickBot="1" x14ac:dyDescent="0.3">
      <c r="A156" s="202"/>
      <c r="B156" s="30" t="s">
        <v>90</v>
      </c>
      <c r="C156" s="205">
        <v>1.6500000000000001E-2</v>
      </c>
      <c r="D156" s="54"/>
    </row>
    <row r="157" spans="1:6" ht="16.5" thickBot="1" x14ac:dyDescent="0.3">
      <c r="A157" s="202"/>
      <c r="B157" s="30" t="s">
        <v>91</v>
      </c>
      <c r="C157" s="205">
        <v>0.05</v>
      </c>
      <c r="D157" s="54"/>
    </row>
    <row r="158" spans="1:6" ht="16.5" thickBot="1" x14ac:dyDescent="0.3">
      <c r="A158" s="295" t="s">
        <v>43</v>
      </c>
      <c r="B158" s="296"/>
      <c r="C158" s="24">
        <f>1-C155-C156-C157</f>
        <v>0.85750000000000004</v>
      </c>
      <c r="D158" s="27">
        <f>SUM(D152:D157)</f>
        <v>0</v>
      </c>
      <c r="E158" s="40"/>
      <c r="F158" s="40"/>
    </row>
    <row r="159" spans="1:6" x14ac:dyDescent="0.25">
      <c r="A159" s="156" t="s">
        <v>470</v>
      </c>
      <c r="C159" s="33"/>
    </row>
    <row r="160" spans="1:6" x14ac:dyDescent="0.25">
      <c r="A160" s="195" t="s">
        <v>471</v>
      </c>
      <c r="C160" s="33"/>
    </row>
    <row r="162" spans="1:3" x14ac:dyDescent="0.25">
      <c r="A162" s="297" t="s">
        <v>66</v>
      </c>
      <c r="B162" s="297"/>
      <c r="C162" s="297"/>
    </row>
    <row r="163" spans="1:3" ht="16.5" thickBot="1" x14ac:dyDescent="0.3"/>
    <row r="164" spans="1:3" ht="32.25" thickBot="1" x14ac:dyDescent="0.3">
      <c r="A164" s="8"/>
      <c r="B164" s="9" t="s">
        <v>67</v>
      </c>
      <c r="C164" s="9" t="s">
        <v>19</v>
      </c>
    </row>
    <row r="165" spans="1:3" ht="16.5" thickBot="1" x14ac:dyDescent="0.3">
      <c r="A165" s="16" t="s">
        <v>20</v>
      </c>
      <c r="B165" s="11" t="s">
        <v>17</v>
      </c>
      <c r="C165" s="31">
        <f>C44</f>
        <v>0</v>
      </c>
    </row>
    <row r="166" spans="1:3" ht="16.5" thickBot="1" x14ac:dyDescent="0.3">
      <c r="A166" s="16" t="s">
        <v>21</v>
      </c>
      <c r="B166" s="11" t="s">
        <v>30</v>
      </c>
      <c r="C166" s="31">
        <f>C94</f>
        <v>0</v>
      </c>
    </row>
    <row r="167" spans="1:3" ht="16.5" thickBot="1" x14ac:dyDescent="0.3">
      <c r="A167" s="16" t="s">
        <v>23</v>
      </c>
      <c r="B167" s="11" t="s">
        <v>51</v>
      </c>
      <c r="C167" s="31">
        <f>C106</f>
        <v>0</v>
      </c>
    </row>
    <row r="168" spans="1:3" ht="16.5" thickBot="1" x14ac:dyDescent="0.3">
      <c r="A168" s="16" t="s">
        <v>24</v>
      </c>
      <c r="B168" s="11" t="s">
        <v>58</v>
      </c>
      <c r="C168" s="201">
        <f>C136</f>
        <v>0</v>
      </c>
    </row>
    <row r="169" spans="1:3" ht="16.5" thickBot="1" x14ac:dyDescent="0.3">
      <c r="A169" s="16" t="s">
        <v>25</v>
      </c>
      <c r="B169" s="11" t="s">
        <v>63</v>
      </c>
      <c r="C169" s="32">
        <f>C146</f>
        <v>0</v>
      </c>
    </row>
    <row r="170" spans="1:3" ht="16.5" thickBot="1" x14ac:dyDescent="0.3">
      <c r="A170" s="295" t="s">
        <v>68</v>
      </c>
      <c r="B170" s="296"/>
      <c r="C170" s="34">
        <f>SUM(C165:C169)</f>
        <v>0</v>
      </c>
    </row>
    <row r="171" spans="1:3" ht="16.5" thickBot="1" x14ac:dyDescent="0.3">
      <c r="A171" s="16" t="s">
        <v>27</v>
      </c>
      <c r="B171" s="11" t="s">
        <v>69</v>
      </c>
      <c r="C171" s="206">
        <f>D158</f>
        <v>0</v>
      </c>
    </row>
    <row r="172" spans="1:3" x14ac:dyDescent="0.25">
      <c r="A172" s="300" t="s">
        <v>70</v>
      </c>
      <c r="B172" s="301"/>
      <c r="C172" s="207">
        <f>C170+C171</f>
        <v>0</v>
      </c>
    </row>
    <row r="173" spans="1:3" x14ac:dyDescent="0.25">
      <c r="A173" s="99"/>
      <c r="B173" s="208" t="s">
        <v>478</v>
      </c>
      <c r="C173" s="207" t="s">
        <v>477</v>
      </c>
    </row>
    <row r="175" spans="1:3" x14ac:dyDescent="0.25">
      <c r="B175" s="285" t="s">
        <v>479</v>
      </c>
    </row>
    <row r="176" spans="1:3" x14ac:dyDescent="0.25">
      <c r="B176" s="285"/>
    </row>
    <row r="177" spans="2:2" x14ac:dyDescent="0.25">
      <c r="B177" s="285"/>
    </row>
    <row r="178" spans="2:2" x14ac:dyDescent="0.25">
      <c r="B178" s="285"/>
    </row>
  </sheetData>
  <mergeCells count="46">
    <mergeCell ref="A170:B170"/>
    <mergeCell ref="A158:B158"/>
    <mergeCell ref="A149:C149"/>
    <mergeCell ref="B18:B19"/>
    <mergeCell ref="C18:C19"/>
    <mergeCell ref="A25:C25"/>
    <mergeCell ref="A162:C162"/>
    <mergeCell ref="A109:C109"/>
    <mergeCell ref="A121:B121"/>
    <mergeCell ref="A112:C112"/>
    <mergeCell ref="A128:B128"/>
    <mergeCell ref="A124:C124"/>
    <mergeCell ref="A136:B136"/>
    <mergeCell ref="A131:C131"/>
    <mergeCell ref="E68:G69"/>
    <mergeCell ref="A1:D1"/>
    <mergeCell ref="A2:D2"/>
    <mergeCell ref="A146:B146"/>
    <mergeCell ref="A139:C139"/>
    <mergeCell ref="A44:B44"/>
    <mergeCell ref="A34:C34"/>
    <mergeCell ref="A54:B54"/>
    <mergeCell ref="A47:C47"/>
    <mergeCell ref="A3:D3"/>
    <mergeCell ref="A49:C49"/>
    <mergeCell ref="A70:B70"/>
    <mergeCell ref="A59:D59"/>
    <mergeCell ref="A84:B84"/>
    <mergeCell ref="A76:C76"/>
    <mergeCell ref="A94:B94"/>
    <mergeCell ref="B175:B178"/>
    <mergeCell ref="A4:D4"/>
    <mergeCell ref="A55:C55"/>
    <mergeCell ref="A85:C85"/>
    <mergeCell ref="A86:C86"/>
    <mergeCell ref="A110:C110"/>
    <mergeCell ref="A56:C56"/>
    <mergeCell ref="A57:C57"/>
    <mergeCell ref="A73:D73"/>
    <mergeCell ref="A72:D72"/>
    <mergeCell ref="A71:D71"/>
    <mergeCell ref="A88:C88"/>
    <mergeCell ref="A106:B106"/>
    <mergeCell ref="A97:C97"/>
    <mergeCell ref="D18:D19"/>
    <mergeCell ref="A172:B172"/>
  </mergeCells>
  <pageMargins left="0.511811024" right="0.511811024" top="0.78740157499999996" bottom="0.78740157499999996" header="0.31496062000000002" footer="0.31496062000000002"/>
  <pageSetup paperSize="9" scale="57" fitToHeight="0"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RESUMO</vt:lpstr>
      <vt:lpstr>PROD HUWC</vt:lpstr>
      <vt:lpstr>PROD MEAC</vt:lpstr>
      <vt:lpstr>EQUIPAMENTOS</vt:lpstr>
      <vt:lpstr>EPIS</vt:lpstr>
      <vt:lpstr>UNIFORMES</vt:lpstr>
      <vt:lpstr>MATERIAIS_INSUMOS</vt:lpstr>
      <vt:lpstr>EXEMPLO SERVENTE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Arcangela Silva Casagrande</dc:creator>
  <cp:lastModifiedBy>Abimael Torcate De Souza</cp:lastModifiedBy>
  <cp:lastPrinted>2019-02-26T16:57:50Z</cp:lastPrinted>
  <dcterms:created xsi:type="dcterms:W3CDTF">2018-01-23T19:35:16Z</dcterms:created>
  <dcterms:modified xsi:type="dcterms:W3CDTF">2019-03-01T18:45:30Z</dcterms:modified>
</cp:coreProperties>
</file>